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tyles.xml" ContentType="application/vnd.openxmlformats-officedocument.spreadsheetml.styles+xml"/>
  <Override PartName="/xl/sharedStrings.xml" ContentType="application/vnd.openxmlformats-officedocument.spreadsheetml.sharedStrings+xml"/>
  <Override PartName="/xl/theme/theme1.xml" ContentType="application/vnd.openxmlformats-officedocument.theme+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fileSharing userName="x" reservationPassword="0"/>
  <workbookPr/>
  <bookViews>
    <workbookView xWindow="240" yWindow="120" windowWidth="14940" windowHeight="9225" activeTab="0"/>
  </bookViews>
  <sheets>
    <sheet name="Rekapitulace" sheetId="1" r:id="rId1"/>
    <sheet name="SO 000" sheetId="2" r:id="rId2"/>
    <sheet name="SO 122" sheetId="3" r:id="rId3"/>
    <sheet name="SO 124" sheetId="4" r:id="rId4"/>
    <sheet name="SO 182" sheetId="5" r:id="rId5"/>
    <sheet name="SO 184" sheetId="6" r:id="rId6"/>
    <sheet name="SO 301" sheetId="7" r:id="rId7"/>
  </sheets>
  <definedNames/>
  <calcPr/>
  <webPublishing/>
</workbook>
</file>

<file path=xl/sharedStrings.xml><?xml version="1.0" encoding="utf-8"?>
<sst xmlns="http://schemas.openxmlformats.org/spreadsheetml/2006/main" count="3197" uniqueCount="607">
  <si>
    <t>Firma: MDS projekt s.r.o.</t>
  </si>
  <si>
    <t>Rekapitulace ceny</t>
  </si>
  <si>
    <t>Stavba: 2378-21-3 - Rekonstrukce silnice III/3661 křiž. I/34 – Vendolí</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</si>
  <si>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</si>
  <si>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</si>
  <si>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</si>
  <si>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</si>
  <si>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</si>
  <si>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</si>
  <si>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</si>
  <si>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</si>
  <si>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</si>
  <si>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</si>
  <si>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</si>
  <si>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</si>
  <si>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2378-21-3</t>
  </si>
  <si>
    <t>Rekonstrukce silnice III/3661 křiž. I/34 – Vendolí</t>
  </si>
  <si>
    <t>O</t>
  </si>
  <si>
    <t>Rozpočet:</t>
  </si>
  <si>
    <t>0,00</t>
  </si>
  <si>
    <t>15,00</t>
  </si>
  <si>
    <t>21,00</t>
  </si>
  <si>
    <t>3</t>
  </si>
  <si>
    <t>2</t>
  </si>
  <si>
    <t>SO 000</t>
  </si>
  <si>
    <t>Všeobecné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</si>
  <si>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</si>
  <si>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</si>
  <si>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</si>
  <si>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</si>
  <si>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</si>
  <si>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</si>
  <si>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</si>
  <si>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</si>
  <si>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</si>
  <si>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</si>
  <si>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</si>
  <si>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</si>
  <si>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</si>
  <si>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</si>
  <si>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</si>
  <si>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</si>
  <si>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</si>
  <si>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Cenová soustava</t>
  </si>
  <si>
    <t>11</t>
  </si>
  <si>
    <t>SD</t>
  </si>
  <si>
    <t>Všeobecné konstrukce a práce</t>
  </si>
  <si>
    <t>P</t>
  </si>
  <si>
    <t>02720</t>
  </si>
  <si>
    <t/>
  </si>
  <si>
    <t>POMOC PRÁCE ZŘÍZ NEBO ZAJIŠŤ REGULACI A OCHRANU DOPRAVY</t>
  </si>
  <si>
    <t>KPL</t>
  </si>
  <si>
    <t>2020_OTSKP</t>
  </si>
  <si>
    <t>PP</t>
  </si>
  <si>
    <t>VV</t>
  </si>
  <si>
    <t>"Kompletní práce související s BOZP dle plánu BOZP v projektové dokumentaci PDPS a pravidel BOZP a platných znění předpisů." 
"Práve související s osvětlením staveniště, převedením pěších a pracovníků ve a přes staveniště, provizorní lávky, vodící prvky, zábradlí, pásky atp. Kompletní soubor činností souvisejících s BOZP na staveništi." 
1=1,000 [A]</t>
  </si>
  <si>
    <t>02730</t>
  </si>
  <si>
    <t>POMOC PRÁCE ZŘÍZ NEBO ZAJIŠŤ OCHRANU INŽENÝRSKÝCH SÍTÍ</t>
  </si>
  <si>
    <t>Položka pro celou stavbu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stavební objekty SO 122, SO 124, SO 301: 1=1,000 [A]</t>
  </si>
  <si>
    <t>02910</t>
  </si>
  <si>
    <t>OSTATNÍ POŽADAVKY - ZEMĚMĚŘIČSKÁ MĚŘENÍ</t>
  </si>
  <si>
    <t>vytyčovací práce + cena za vytyčení prostorové polohy stavby před jejím zahájením odborně způsobilými osobami. Kompletní geodetické práce na vytyčení vytyčovaných bodů definovaného objektu v rozsahu PD a TKP. 
celkem včetně ochrany vytyčovacích a vytyčovaných bodů 
Celkem rozsah dle SOD 
stavební objekty SO 122, SO 124, SO 301: 1=1,000 [A]</t>
  </si>
  <si>
    <t>02911</t>
  </si>
  <si>
    <t>OSTATNÍ POŽADAVKY - GEODETICKÉ ZAMĚŘENÍ</t>
  </si>
  <si>
    <t>SOUBOR</t>
  </si>
  <si>
    <t>"Vytýčení polohopisu a výškopisu stavby (3x tištěná forma a 3x CD) 
Zaměření skutečného provedení stavby (3x tištěná forma+3 ks CD) 
stavební objekty SO 121, SO 122, SO 124, SO 301: 1=1,000 [A]</t>
  </si>
  <si>
    <t>02943</t>
  </si>
  <si>
    <t>OSTATNÍ POŽADAVKY - VYPRACOVÁNÍ RDS</t>
  </si>
  <si>
    <t>cena za vypracování RDS (REALIZAČNÍ DOKUMENTACE STAVBY) dle všeobecných obchodních podmínek objednatele 
stavební objekty SO 122, SO 124, SO 301: 1=1,000 [A]</t>
  </si>
  <si>
    <t>02944</t>
  </si>
  <si>
    <t>OSTAT POŽADAVKY - DOKUMENTACE SKUTEČ PROVEDENÍ V DIGIT FORMĚ</t>
  </si>
  <si>
    <t>cena za vypracování DSPS (dokumentace skutečného provedení stavby) dle všeobecných obchodních podmínek objednatele, 
stavební objekty SO 121, SO 122, SO 124, SO 301: 1=1,000 [A]</t>
  </si>
  <si>
    <t>7</t>
  </si>
  <si>
    <t>02945</t>
  </si>
  <si>
    <t>OSTAT POŽADAVKY - GEOMETRICKÝ PLÁN</t>
  </si>
  <si>
    <t>"Ostatní požadavky - geometrický oddělovací plán dle požadavku objednatele po dokončení stavby. Práce dle SOD" 
stavební objekty SO 121, SO 122, SO 124: 1=1,000 [A]</t>
  </si>
  <si>
    <t>8</t>
  </si>
  <si>
    <t>02946</t>
  </si>
  <si>
    <t>OSTAT POŽADAVKY - FOTODOKUMENTACE</t>
  </si>
  <si>
    <t>Fotodokumentace v průběhu realizace stavby v maximálně týdenním cyklu. Vše včetně předání v el. podobě a tištěné podobě dle požadavku objednatele a SOD. 
1=1,000 [A]</t>
  </si>
  <si>
    <t>02950</t>
  </si>
  <si>
    <t>A</t>
  </si>
  <si>
    <t>OSTATNÍ POŽADAVKY - POSUDKY, KONTROLY, REVIZNÍ ZPRÁVY</t>
  </si>
  <si>
    <t>zkoušky a posudky objednatele 
1=1,000 [A]</t>
  </si>
  <si>
    <t>B</t>
  </si>
  <si>
    <t>PASPORTIZACE STAVU PŘILEHLÝCH NEMOVITOSTÍ 
"Pasportizace nemovitostí v zájmovém území stavby před zahájením a po dokončení prací - přilehlé pozemky, nemovitosti a objekty inženýrských sítí (v zájmovém prostoru). Projednání pasportizace provedené před zahájením prací. Následně pasportizace po dokončení akce s projednáním a prokázáním  stavů konstrukcí, objektů a pozemků před a po akci. 
Celkem pasportizace včetně kompletní dokumentace v tištěné podobě a předání na CD dle požadavku objednatele." 
stavební objekty SO 122, SO 124, SO 301: 1=1,000 [A]</t>
  </si>
  <si>
    <t>C</t>
  </si>
  <si>
    <t>PASPORTIZACE STAVU OBJÍZDNÝCH TRAS 
před stavbou, po stavbě, vyhodnocení ve dvou vyhotoveních + CD 
1=1,000 [A]</t>
  </si>
  <si>
    <t>12</t>
  </si>
  <si>
    <t>02990</t>
  </si>
  <si>
    <t>OSTATNÍ POŽADAVKY - INFORMAČNÍ TABULE</t>
  </si>
  <si>
    <t>informační tabule objednatele 2 ks=2,000 [A]</t>
  </si>
  <si>
    <t>13</t>
  </si>
  <si>
    <t>02991</t>
  </si>
  <si>
    <t>KUS</t>
  </si>
  <si>
    <t>Zhotovení a osazení a osazení na kamenném podstavci, po dokončení stavby pamětní desky z odolných materiálů velikosti aktivní plochy min. 300 x 400 mm s informačním textem dle pokynů objednatele (černobílé provedení- světlý podklad, černé písmo)    
1=1,000 [A]</t>
  </si>
  <si>
    <t>14</t>
  </si>
  <si>
    <t>03100</t>
  </si>
  <si>
    <t>ZAŘÍZENÍ STAVENIŠTĚ - ZŘÍZENÍ, PROVOZ, DEMONTÁŽ</t>
  </si>
  <si>
    <t>"Zařízení staveniště – zřízení, provoz, demontáž 
úhrnná částka na položku musí pokrývat všechna potřebná zařízení staveniště po celou dobu výstavby. Zahrnuje náklady na veškeré zařízení staveniště vč. jeho zřízení, provoz a odstranění či jakékoliv potřebné přemisťování v rozsahu stavby, etap nebo ve fází výstavby, do doby úplného dokončení a předání stavby objednateli." 
"Komplet - vybudování, provoz a likvidaci zařízení staveniště pro všechny stavební objekty akce komplet včetně oplocení a zajištění - komplet na uvedenou akci poro všechny objeky po celou dobu výstavby." 
1=1,000 [A]</t>
  </si>
  <si>
    <t>SO 122</t>
  </si>
  <si>
    <t>Silnice III/3661 v km 0,493-0,937</t>
  </si>
  <si>
    <t>014102</t>
  </si>
  <si>
    <t>POPLATKY ZA SKLÁDKU</t>
  </si>
  <si>
    <t>T</t>
  </si>
  <si>
    <t>Poplatky za uložení zemin a přebytků výkopku 
položka 11223:  13,0*0,5=6,500 [A] m3 
položka 11332:  221,311=221,311 [B] m3 
položka 12110:  170,500=170,500 [C] m3 
položka 12373:  1099,850=1 099,850 [D]  m3 
položka 12922:  489,0*0,1=48,900 [E] m3 
položka 12930:  290,00=290,000 [F] m3 
položka 13173:  34,0=34,000 [G] m3 
položka 13273A: 179,611=179,611 [H] m3 
položka 13273B: 9,00=9,000 [I] m3 
položka 13273C: 3,888=3,888 [J] m3 
odečet položky 17511: -51,250=-51,250 [K]  m3 
odečet položky 18220: -52,350=-52,350 [L]  m3 
Celkem: A+B+C+D+E+F+G+H+I+J+K+L=1 959,960 [M]  m3 
Celkem: M*2,0=3 919,920 [N] t</t>
  </si>
  <si>
    <t>014112</t>
  </si>
  <si>
    <t>POPLATKY ZA SKLÁDKU TYP S-IO (INERTNÍ ODPAD)</t>
  </si>
  <si>
    <t>položka  966345: 8,0*0,2 (0,2m2/m)=1,600 [A] 
položka  96687: 1,0*0,6=0,600 [B] 
Celkem: A+B=2,200 [C] m3 
Celkem: C*2,5=5,500 [D] t</t>
  </si>
  <si>
    <t>014132</t>
  </si>
  <si>
    <t>POPLATKY ZA SKLÁDKU TYP S-NO (NEBEZPEČNÝ ODPAD)</t>
  </si>
  <si>
    <t>nízký obsah PAU dle diagnostiky 
Poplatky za uložení nebezpečného odpadu.  
položka 11333.A: 120,712=120,712 [A] m3 
položka 11333.B: 144,600=144,600 [B] m3 
Celkem: A+B=265,312 [C] m3 
Celkem: C*2,4=636,749 [D] t</t>
  </si>
  <si>
    <t>Zemní práce</t>
  </si>
  <si>
    <t>11120</t>
  </si>
  <si>
    <t>ODSTRANĚNÍ KŘOVIN</t>
  </si>
  <si>
    <t>M2</t>
  </si>
  <si>
    <t>vč. odvozu na trvalou skládku v dodavatelem definované vzálenosti 
odstranění křovin a větví: 
vyztužený svah v km 0,474-0,577: 3,0*70,0=210,000 [A] m2  
sanace podloží vozovky v km vlevo 0,620-0,665: 3,0*45,0=135,000 [B] m2 
vyztužený svah v km 0,670-0,764:  3,0*50,0=150,000 [C] m2 
sanace podloží vozovky v km vpravo 0,764-0,794: 3,0*15,0=45,000 [D] m2 
vyztužený svah v km 0,870-0,927: 3,0*90,0=270,000 [E] m2 
Celkem: A+B+C+D+E=810,000 [F] m2</t>
  </si>
  <si>
    <t>11223</t>
  </si>
  <si>
    <t>ODSTRANĚNÍ PAŘEZŮ D PŘES 0,9M</t>
  </si>
  <si>
    <t>vč. odvozu a uložení na trvalou skládku v dodavatelem definované vzdálenosti 
strom číslo: 11, 10, 9, 8, 7, 6, 5, 4, 3, 36, 37, 2 pařezy v km 0,880: 
13,0=13,000 [A] ks</t>
  </si>
  <si>
    <t>11332</t>
  </si>
  <si>
    <t>ODSTRANĚNÍ PODKLADŮ ZPEVNĚNÝCH PLOCH Z KAMENIVA NESTMELENÉHO</t>
  </si>
  <si>
    <t>M3</t>
  </si>
  <si>
    <t>vč. odvozu a uložení na trvalou skládku v dodavatelem definované vzdálenosti 
odstranění vrstev vozovky v místech sanací a hospodářského sjezdu:  
ozn 3: 34,0+46,0+18,0=98,000 [A] m2 
šířka * délka svahu: 
vyztužený svah v km 0,474-0,577: 1,7*(27,0+20,0)+2,4*(40,0+2,0)+1,7*15,0=206,200 [B] m2  
sanace podloží vozovky v km vlevo 0,620-0,665: 2,5*45,0=112,500 [C] m2 
vyztužený svah v km 0,670-0,764:  2,4*(13,0)+2,95*(25,0+1,0)+2,95*30,5+2,95*15,0+2,95*(19,0+1,0)=301,125 [D] m2 
sanace podloží vozovky v km vpravo 0,764-0,794: 2,5*30,0=75,000 [E] m2 
vyztužený svah v km 0,870-0,927: 2,4*(1,0+2,0+2,0)+3,1*(2,0+10,0)+2,4*30,0+5,7*(10,0+2,0)=189,600 [F] m2 
přípojka od horské vpusti A : 7,4*1,2=8,880 [G] m2 
odstranění vpusti v km 0,870: 6,0*1,2=7,200 [L] m2 
drenážní trativod, přípojky a uliční vpusti: 80,0*1,0+(5,0+6,0+1,0)*1,0+3*1,5*1,5=98,750 [H]  m2 
vybourání  bet. trouby v km 0,970: 8,0*1,0=8,000 [I] m2 
chránička kabelu NN ve vozovce: (8,0+9,0)*0,5=8,500 [J] m2 
Celkem: A+B+C+D+E+F+G+H+I+J=1 106,555 [K] m2 
tl. 0,20m: 0,20*K=221,311 [M] m3</t>
  </si>
  <si>
    <t>11333</t>
  </si>
  <si>
    <t>ODSTRANĚNÍ PODKLADU ZPEVNĚNÝCH PLOCH S ASFALT POJIVEM</t>
  </si>
  <si>
    <t>vč. odvozu na trvalou skládku v dodavatelem definované vzálenosti 
odstranění živičných vrstev v místech sanací a rýh přípojek 
šířka * délka svahu: 
vyztužený svah v km 0,474-0,577: 1,0*(27,0+20,0)+1,7*(40,0+2,0)+1,5*15,0=140,900 [A] m2  
sanace podloží vozovky v km vlevo 0,620-0,665: 1,7*45,0=76,500 [B] m2 
vyztužený svah v km 0,670-0,764:  2,0*(13,0)+2,6*(25,0+1,0)+2,6*30,5+2,6*15,0+2,6*(19,0+1,0)=263,900 [C] m2 
sanace podloží vozovky v km vpravo 0,764-0,794: 2,0*30,0=60,000 [D] m2 
vyztužený svah v km 0,870-0,927: 2,4*(1,0+2,0+2,0)+3,1*(2,0+10,0)+2,4*30,0+5,7*(10,0+2,0)=189,600 [E] m2 
přípojka od horské vpusti: 7,4*1,2=8,880 [F] m2 
odstranění vpusti v km 0,870: 6,0*1,2=7,200 [G] m2 
drenážní trativod, přípojky a uliční vpusti: 80,0*1,0+(5,0+6,0+1,0)*1,0+3*1,5*1,5=98,750 [H]  m2 
vybourání  bet. trouby v km 0,970: 8,0*1,0=8,000 [I] m2 
chránička kabelu NN ve vozovce: (8,0+9,0)*0,5=8,500 [J] m2 
Celkem: A+B+C+D+E+F+G+H+I+J=862,230 [K] m2 
tl. 0,14m: 0,14*K=120,712 [L] m3</t>
  </si>
  <si>
    <t>vč. odvozu na trvalou skládku v dodavatelem definované vzálenosti 
odstranění živičných vrstev ve távajícím krytu vozovky: plochy vozovky *  tl. 0,05m: 
2892,0*0,05=144,600 [A] m3</t>
  </si>
  <si>
    <t>11372</t>
  </si>
  <si>
    <t>FRÉZOVÁNÍ ZPEVNĚNÝCH PLOCH ASFALTOVÝCH</t>
  </si>
  <si>
    <t>ODKUP ZHOTOVITELEM 
frézování asf. vrstev: plochy vozovky *  tl. 0,04 až 0,09m: 
2892,0*0,04=115,680 [A] m3 
2892,0*0,05=144,600 [B] m3 
Celkem: A+B=260,280 [C]  m3</t>
  </si>
  <si>
    <t>12110</t>
  </si>
  <si>
    <t>SEJMUTÍ ORNICE NEBO LESNÍ PŮDY</t>
  </si>
  <si>
    <t>vč. odvozu a uložení na dočasnou skládku v dodavatelem definované vzdálenosti 
tl. 0,1m, šířka * délka: 
vyztužený svah v km 0,474-0,577: 3,5*105,0=367,500 [A] m2  
sanace podloží vozovky v km vlevo 0,620-0,665: 4,5*45,0=202,500 [B] m2 
vyztužený svah v km 0,670-0,764:  4,0*100,0=400,000 [C] m2 
sanace podloží vozovky v km vpravo 0,764-0,794: 1,5*30,0=45,000 [D] m2 
vyztužený svah v km 0,870-0,927: 4,0*36,0+2,0*23,0=190,000 [E] m2 
příkop vlevo km 0,600-0,660: 2,5*60,0=150,000 [F] m2 
příkop vpravo km 0,670-0,770: 3,5*100,0=350,000 [G] m2 
Celkem: A+B+C+D+E+F+G=1 705,000 [H] m2 
tl. 0,10m: 0,1*H=170,500 [I]  m3</t>
  </si>
  <si>
    <t>12373</t>
  </si>
  <si>
    <t>ODKOP PRO SPOD STAVBU SILNIC A ŽELEZNIC TŘ. I</t>
  </si>
  <si>
    <t>vč. odvozu a uložení na trvalou skládku v dodavatelem definované vzdálenosti 
odstranění zeminy od pláně vozovky v místech sanací a odstranění zeminy v hospodářském sjezdu na pláň 
ozn 3 * tl. 0,15m: (34,0+46,0+18,0)*0,15=14,700 [A] m3  
vyztužený svah v km 0,474-0,577, objem m3/m * délka svahu: 2,5*(27,0+20,0)+4,0*(40,0+2,0)+2,2*15,0=318,500 [B] m3   
sanace podloží vozovky v km vlevo 0,620-0,665, tl. 0,3m *šířka * délka: 0,3*2,5*45,0=33,750 [C] m3  
vyztužený svah v km 0,670-0,764, objem m3/m * délka svahu:  2,5*(13,0)+5,0*(25,0+1,0)+6,0*30,5+3,5*15,0+2,5*(19,0+1,0)=448,000 [D] m3  
sanace podloží vozovky v km vpravo 0,764-0,794, tl. 0,3m *šířka * délka: 0,3*2,5*30,0=22,500 [E] m3  
vyztužený svah v km 0,870-0,927: 4,0*(1,0+2,0+2,0)+7,5*(2,0+10,0)+4,0*30,0+2,7*(10,0+2,0)=262,400 [F] m3 
Celkem: A+B+C+D+E+F=1 099,850 [G] m3</t>
  </si>
  <si>
    <t>12573</t>
  </si>
  <si>
    <t>VYKOPÁVKY ZE ZEMNÍKŮ A SKLÁDEK TŘ. I</t>
  </si>
  <si>
    <t>položka 17511: 51,250=51,250 [A] m3 
položka 18220: 52,350=52,350 [B] m3 
Celkem: A+B=103,600 [C] m3</t>
  </si>
  <si>
    <t>12922</t>
  </si>
  <si>
    <t>ČIŠTĚNÍ KRAJNIC OD NÁNOSU TL. DO 100MM</t>
  </si>
  <si>
    <t>vč. odvozu na trvalou skládku v dodavatelem definované vzálenosti 
nezpevněná krajnice z ŠD šířky 0,5m tl. 0,1m  
délka obou okrajů: 0,5*(2*444-10,0-60,0)=409,000 [A] m2 
v místě stávajícího svodidla: 80,0*1,0=80,000 [B] m2 
Celkem: A+B=489,000 [C] m2</t>
  </si>
  <si>
    <t>12930</t>
  </si>
  <si>
    <t>ČIŠTĚNÍ PŘÍKOPŮ OD NÁNOSU</t>
  </si>
  <si>
    <t>vč. odvozu a uložení na trvalou skládku v dodavatelem definované vzdálenosti 
pročištění příkopů a výkop rýhy pro kamennou dlažbu, plocha m3/m * délka 
příkop vlevo km 0,600-0,660: 1,5*60,0=90,000 [A] m3 
příkop vpravo km 0,670-0,770: 2,0*100,0=200,000 [B] m3 
Celkem: A+B=290,000 [C] m3</t>
  </si>
  <si>
    <t>15</t>
  </si>
  <si>
    <t>13173</t>
  </si>
  <si>
    <t>HLOUBENÍ JAM ZAPAŽ I NEPAŽ TŘ. I</t>
  </si>
  <si>
    <t>obnova podélných propusků, šířka * výška * délka: 
zatrubněný sjezd 1ks: 2,00*1,00*17,0=34,000 [A] m3</t>
  </si>
  <si>
    <t>16</t>
  </si>
  <si>
    <t>13273</t>
  </si>
  <si>
    <t>HLOUBENÍ RÝH ŠÍŘ DO 2M PAŽ I NEPAŽ TŘ. I</t>
  </si>
  <si>
    <t>vč. odvozu a uložení na trvalou skládku v dodavatelem definované vzdálenosti 
rýhy pro puliční vpusti: počet vpustí * hl. 1,20  m prům. š. 1,85*1,85m + rýhy pro přípojky hl. 1,5m * délka* šířka 1,0 : 
3*1,20*(1,85*1,85) + 1,0*80,0*1,0+1,5*(5,0+6,0+1,0)*1,0=110,321 [A] m3 
rýhy pro potrubí přípojky pro horskou vpust, délka * hl. 1,5* šířka 1,2m: 1,5*10,8*1,2=19,440 [B] m3 
horská vpust: 2,5*2,0*1,8=9,000 [C] m3 
chránička kabelu NN hl. 1,5m ve vozovce+zeleni * šířka 0,5m: 1,1*(8,0+9,0)*0,5+1,5*(11,0+18,0)*0,5+0,3*(43,0+40,0-18,0)*0,5=40,850 [D] m3 
Celkem: A+B+C+D=179,611 [E] m3</t>
  </si>
  <si>
    <t>17</t>
  </si>
  <si>
    <t>vč. odvozu a uložení na trvalou skládku v dodavatelem definované vzdálenosti 
hloubení rýhy pro silniční obrubník: (50,0+50)*0,3*0,3=9,000 [A] m3</t>
  </si>
  <si>
    <t>18</t>
  </si>
  <si>
    <t>vč. odvozu a uložení na trvalou skládku v dodavatelem definované vzdálenosti 
hloubení rýh pro betonové prahy, půdorysné délky *1,2 (součinitel pro sklon svahu 1:1,5) *výška 0,6m *šířka 0,4m: 
propustek v km 0,660: (4,0+3,5)*1,2*0,6*0,4=2,160 [A] m3 
propustek v km 0,740: 2*3,0*1,2*0,6*0,4=1,728 [B] m3 
Celkem: A+B=3,888 [C]  m3</t>
  </si>
  <si>
    <t>19</t>
  </si>
  <si>
    <t>17120</t>
  </si>
  <si>
    <t>ULOŽENÍ SYPANINY DO NÁSYPŮ A NA SKLÁDKY BEZ ZHUTNĚNÍ</t>
  </si>
  <si>
    <t>položka 11223:  13,0*0,5=6,500 [A] m3 
položka 12110:  170,500=170,500 [C] m3 
položka 12373:  1099,850=1 099,850 [D]  m3 
položka 12922:  489,0*0,1=48,900 [E] m3 
položka 12930:  290,00=290,000 [F] m3 
položka 13173:  34,0=34,000 [G] m3 
položka 13273A: 179,611=179,611 [H] m3 
položka 13273B: 9,00=9,000 [I] m3 
položka 13273C: 3,888=3,888 [J] m3 
Celkem: A+C+D+E+F+G+H+I+J=1 842,249 [K]  m3</t>
  </si>
  <si>
    <t>20</t>
  </si>
  <si>
    <t>17180</t>
  </si>
  <si>
    <t>ULOŽENÍ SYPANINY DO NÁSYPŮ Z NAKUPOVANÝCH MATERIÁLŮ</t>
  </si>
  <si>
    <t>aktivní zóna a násypové telěso vyztužených svahů ze ŠDa fr. 0-125 
vyztužený svah v km 0,474-0,577, objem m3/m * délka svahu: 3,0*(27,0+20,0)+5,2*(40,0+2,0)+3,0*15,0=404,400 [A]  m3 
sanace podloží vozovky v km vlevo 0,620-0,665, tl. 0,3m *šířka * délka: 0,3*2,5*45,0=33,750 [B]  m3  
vyztužený svah v km 0,670-0,764, objem m3/m * délka svahu:  3,5*(13,0)+5,0*(25,0+1,0)+7,0*30,5+5,0*15,0+3,0*(19,0+1,0)=524,000 [C]  m3 
sanace podloží vozovky v km vpravo 0,764-0,794, tl. 0,3m *šířka * délka: 0,3*2,5*30,0=22,500 [D]  m3  
vyztužený svah v km 0,870-0,927: 5,0*(1,0+2,0+2,0)+7,5*(2,0+10,0)+5,0*30,0+3,0*(10,0+2,0)=301,000 [E]  m3 
Celkem: A+B+C+D+E=1 285,650 [F] m3</t>
  </si>
  <si>
    <t>21</t>
  </si>
  <si>
    <t>17511</t>
  </si>
  <si>
    <t>OBSYP POTRUBÍ A OBJEKTŮ SE ZHUTNĚNÍM</t>
  </si>
  <si>
    <t>přisypání paty vyztuženého svahu humózní vrstvou:  
vyztužený svah v km 0,474-0,577, objem m3/m * délka svahu: 0,2*(27,0+20,0)+0,3*(40,0+2,0)+0,1*15,0=23,500 [A]  m3  
vyztužený svah v km 0,670-0,764, objem m3/m * délka svahu:  0,3*(13,0)+0,3*(25,0+1,0)+0,1*30,5+0,1*15,0+0,1*(19,0+1,0)=18,250 [B]  m3  
vyztužený svah v km 0,870-0,927: 0,1*(1,0+2,0+2,0)+0,4*(2,0+10,0)+0,1*30,0+0,1*(10,0+2,0)=9,500 [C]  m3 
Celkem: A+B+C=51,250 [D] m3</t>
  </si>
  <si>
    <t>22</t>
  </si>
  <si>
    <t>17581</t>
  </si>
  <si>
    <t>OBSYP POTRUBÍ A OBJEKTŮ Z NAKUPOVANÝCH MATERIÁLŮ</t>
  </si>
  <si>
    <t>štěrkopískopí obsyp a zásyp 
rýhy pro puliční vpusti: počet vpustí * hl. 1,10  m prům. š. 1,85*1,85m + rýhy pro přípojky hl. 1,4m * délka* šířka 1,0 : 
3*1,10*((1,85*1,85)-(0,5*0,5)) + 1,0*80,0*0,9+1,4*(5,0+6,0+1,0)*1,0=99,269 [A] m3 
rýhy pro potrubí přípojky pro horskou vpust, délka * hl. 1,5* šířka 1,1m: 1,5*10,8*1,1=17,820 [B] 
horská vpust: 2,5*2,0*1,8-(1,5*1,2*1,65)=6,030 [C] 
propustek v km 0,740, šířka * výška * délka: (2,00*0,30*15,0) =9,000 [D]  m3 
chránička kabelu NN hl. 1,5m ve vozovce+zeleni * šířka 0,5m: 1,0*(8,0+9,0)*0,5+1,4*(11,0+18,0)*0,5+0,2*(43,0+40,0-18,0)*0,5=35,300 [E] m3 
Celkem: A+B+C+D+E=167,419 [F] m3</t>
  </si>
  <si>
    <t>23</t>
  </si>
  <si>
    <t>18110</t>
  </si>
  <si>
    <t>ÚPRAVA PLÁNĚ SE ZHUTNĚNÍM V HORNINĚ TŘ. I</t>
  </si>
  <si>
    <t>ozn 3: 34,0+46,0+18,0=98,000 [A] m2 
šířka * délka svahu: 
vyztužený svah v km 0,474-0,577: 1,7*(27,0+20,0)+2,4*(40,0+2,0)+1,7*15,0=206,200 [B] m2  
sanace podloží vozovky v km vlevo 0,620-0,665: 2,5*45,0=112,500 [C] m2 
vyztužený svah v km 0,670-0,764:  2,4*(13,0)+2,95*(25,0+1,0)+2,95*30,5+2,95*15,0+2,95*(19,0+1,0)=301,125 [D] m2 
sanace podloží vozovky v km vpravo 0,764-0,794: 2,5*30,0=75,000 [E] m2 
vyztužený svah v km 0,870-0,927: 2,4*(1,0+2,0+2,0)+3,1*(2,0+10,0)+2,4*30,0+5,7*(10,0+2,0)=189,600 [F] m2 
přípojka od horské vpusti: 7,4*1,2=8,880 [G] m2 
odstranění vpusti v km 0,870: 6,0*1,2=7,200 [L] m2 
drenážní trativod, přípojky a uliční vpusti: 80,0*1,0+(5,0+6,0+1,0)*1,0+3*1,5*1,5=98,750 [H]  m2 
vybourání  bet. trouby v km 0,970: 8,0*1,0=8,000 [I] m2 
úprava podkladu podélných propustků: 2,0*17,0=34,000 [M] m2 
Celkem: A+B+C+D+E+F+G+L+H+I+M=1 139,255 [N]  m2</t>
  </si>
  <si>
    <t>24</t>
  </si>
  <si>
    <t>18220</t>
  </si>
  <si>
    <t>ROZPROSTŘENÍ ORNICE VE SVAHU</t>
  </si>
  <si>
    <t>rozprostření ornice tl. 0,1m * šířka * délka: 
zásyp za obrubou km 0,480-0,530: 1,0*50,0=50,000 [A] m2 
sanace podloží vozovky v km vlevo 0,620-0,665: 4,5*45,0=202,500 [B] m2 
sanace podloží vozovky v km vpravo 0,764-0,794: 1,5*30,0=45,000 [C] m2 
příkop vlevo km 0,600-0,660: (2,5-1,5)*60,0=60,000 [D] m2 
příkop vpravo km 0,670-0,770: (3,5-1,5)*(100,0-17,0)=166,000 [E] m2 
Celkem: A+B+C+D+E=523,500 [F] m2 
tl. 0,10m: 0,1*F=52,350 [G]  m3</t>
  </si>
  <si>
    <t>25</t>
  </si>
  <si>
    <t>18241</t>
  </si>
  <si>
    <t>ZALOŽENÍ TRÁVNÍKU RUČNÍM VÝSEVEM</t>
  </si>
  <si>
    <t>zásyp za obrubou km 0,480-0,530: 1,0*50,0=50,000 [A] m2 
sanace podloží vozovky v km vlevo 0,620-0,665: 4,5*45,0=202,500 [B] m2 
sanace podloží vozovky v km vpravo 0,764-0,794: 1,5*30,0=45,000 [C] m2 
příkop vlevo km 0,600-0,660: (2,5-1,5)*60,0=60,000 [D] m2 
příkop vpravo km 0,670-0,770: (3,5-1,5)*(100,0-17,0)=166,000 [E] m2 
délka lícní strany * délka svahu: 
vyztužený svah v km 0,474-0,577: 1,6*(27,0+20,0)+2,3*40,0+0,8*15,0=179,200 [F] m2 
vyztužený svah v km 0,670-0,764:  1,6*13,0+2,3*25,0+3,1*30,5+2,3*15,0+1,6*19,0=237,750 [G] m2 
vyztužený svah v km 0,870-0,927: 0,8*(1,0+2,0)+1,6*(2,0+10,0)+2,3*42,0+3,1*10,0=149,200 [H] m2 
Celkem: A+B+C+D+E+F+G+H=1 089,650 [I] m2</t>
  </si>
  <si>
    <t>26</t>
  </si>
  <si>
    <t>18247</t>
  </si>
  <si>
    <t>OŠETŘOVÁNÍ TRÁVNÍKU</t>
  </si>
  <si>
    <t>Základy</t>
  </si>
  <si>
    <t>27</t>
  </si>
  <si>
    <t>212635</t>
  </si>
  <si>
    <t>TRATIVODY KOMPL Z TRUB Z PLAST HM DN DO 150MM, RÝHA TŘ I</t>
  </si>
  <si>
    <t>M</t>
  </si>
  <si>
    <t>drenážní trativod DN 150, tvrdá celoperforovaná trouba PE-HD SN 8 , zásyp kačírkem nebo praným štěrkem: 
80,0=80,000 [A] m</t>
  </si>
  <si>
    <t>28</t>
  </si>
  <si>
    <t>21361</t>
  </si>
  <si>
    <t>DRENÁŽNÍ VRSTVY Z GEOTEXTILIE</t>
  </si>
  <si>
    <t>netkaná geotextílie 200g/m2 na povrchu pro drenážní trativod šířky 2,0 m/m 
2,0*(80,0) =160,000 [A] m2</t>
  </si>
  <si>
    <t>29</t>
  </si>
  <si>
    <t>21363</t>
  </si>
  <si>
    <t>DRENÁŽNÍ VRSTVY Z GEOMATRACE</t>
  </si>
  <si>
    <t>protierozní georohož PP třívrstvá, délka lícní strany * délka svahu: 
vyztužený svah v km 0,474-0,577: 1,6*(27,0+20,0)+2,3*40,0+0,8*15,0=179,200 [A]  m2 
vyztužený svah v km 0,670-0,764: 1,6*13,0+2,3*25,0+3,1*30,5+2,3*15,0+1,6*19,0=237,750 [B] m2  
vyztužený svah v km 0,870-0,927: 0,8*(1,0+2,0)+1,6*(2,0+10,0)+2,3*42,0+3,1*10,0=149,200 [C] m2 
Celkem: A+B+C=566,150 [D] m2</t>
  </si>
  <si>
    <t>30</t>
  </si>
  <si>
    <t>protierozní kokosová rohož, délka lícní strany * délka svahu: 
vyztužený svah v km 0,474-0,577: 1,6*(27,0+20,0)+2,3*40,0+0,8*15,0=179,200 [A] m2 
vyztužený svah v km 0,670-0,764:  1,6*13,0+2,3*25,0+3,1*30,5+2,3*15,0+1,6*19,0=237,750 [B] m2 
vyztužený svah v km 0,870-0,927: 0,8*(1,0+2,0)+1,6*(2,0+10,0)+2,3*42,0+3,1*10,0=149,200 [C] m2 
Celkem: A+B+C=566,150 [D] m2</t>
  </si>
  <si>
    <t>31</t>
  </si>
  <si>
    <t>21450</t>
  </si>
  <si>
    <t>SANAČNÍ VRSTVY Z KAMENIVA</t>
  </si>
  <si>
    <t>vrstva ŠDa fr. 0-125 tl. 300 mm 
výměna podloží u podélných propusků, šířka * výška * délka: 1,80*0,3*17,0=9,180 [A] m3</t>
  </si>
  <si>
    <t>32</t>
  </si>
  <si>
    <t>28995</t>
  </si>
  <si>
    <t>KOTEVNÍ SÍTĚ PRO GABIONY A ARMOVANÉ ZEMINY</t>
  </si>
  <si>
    <t>kotevní síť 100/100/4mm včetně vzpěr, délka sítě * počet  * délka svahu: 
vyztužený svah v km 0,474-0,577: 1,7*2*(27,0+20,0)+1,7*3*40,0+1,7*1*15,0=389,300 [A] m2 
vyztužený svah v km 0,670-0,764:  1,7*2*13,0+1,7*3*25,0+1,7*4*30,5+1,7*3*15,0+1,7*2*19,0=520,200 [B] m2  
vyztužený svah v km 0,870-0,927: 1,7*1*(1,0+2,0)+1,7*2*(2,0+10,0)+1,7*3*42,0+1,7*4*10,0=328,100 [C] m2 
Celkem: A+B+C=1 237,600 [D] m2</t>
  </si>
  <si>
    <t>33</t>
  </si>
  <si>
    <t>28996</t>
  </si>
  <si>
    <t>OPLÁŠTĚNÍ (ZPEVNĚNÍ) SÍŤOVINOU Z PLASTICKÝCH HMOT</t>
  </si>
  <si>
    <t>síťovina jednoosá z plastických hmot, tahová krátkodobá charakteristická pevnost 50kn/m 
počet vrstev*vodorovná délka * délka svahu: 
vyztužený svah v km 0,474-0,577: 4*2,5*(27,0+20,0)+(3*2,5+3*3,5)*40,0+2*2,5*15,0=1 265,000 [A] m2 
vyztužený svah v km 0,670-0,764:  4*2,5*13,0+(3*2,5+3,5*3)*25,0+(3*2,5+3*3,5+2*4,0)*30,5+(3*2,5+3,5*3)*15,0+4*2,5*19,0=1 833,000 [B] m2 
vyztužený svah v km 0,870-0,927: 2*2,5*(1,0+2,0)+4*2,5*(2,0+10,0)+(3*2,5+3*3,5)*42,0+(3*2,5+3*3,5+2*4,0)*10,0=1 151,000 [C] m2 
Celkem: A+B+C=4 249,000 [D] m2</t>
  </si>
  <si>
    <t>34</t>
  </si>
  <si>
    <t>28997</t>
  </si>
  <si>
    <t>OPLÁŠTĚNÍ (ZPEVNĚNÍ) Z GEOTEXTILIE A GEOMŘÍŽOVIN</t>
  </si>
  <si>
    <t>separační geotextilie 200g/m2, včetně rozprostření, 
vodorovná délka * délka svahu: 
vyztužený svah v km 0,474-0,577: 3,0*(27,0+20,0)+4,7*40,0+3,0*15,0=374,000 [A] m2 
vyztužený svah v km 0,670-0,764:  3,0*13,0+4,7*25,0+5,7*30,5+4,7*15,0+3,0*19,0=457,850 [B] m2 
vyztužený svah v km 0,870-0,927: 3,0*(1,0+2,0)+3,0*(2,0+10,0)+4,7*42,0+5,7*10,0=299,400 [C] m2 
rozšíření násypového svahu: sanace podloží vozovky v km vlevo 0,620-0,665,  délka x šířka: (3,5*45,0)=157,500 [D] m2 
sanace podloží vozovky v km vpravo 0,764-0,794,  délka x šířka: (3,5*30,0)=105,000 [E] m2 
Celkem: A+B+C+D+E=1 393,750 [F] m2</t>
  </si>
  <si>
    <t>Vodorovné konstrukce</t>
  </si>
  <si>
    <t>35</t>
  </si>
  <si>
    <t>451312</t>
  </si>
  <si>
    <t>PODKLADNÍ A VÝPLŇOVÉ VRSTVY Z PROSTÉHO BETONU C12/15</t>
  </si>
  <si>
    <t>C 12/15-X0 
horská vpust: 1,9*1,2*0,15=0,342 [A] 
uliční vpusti: 2*1,0*1,0*0,15=0,300 [B] 
Celkem: A+B=0,642 [C] m3</t>
  </si>
  <si>
    <t>36</t>
  </si>
  <si>
    <t>451314</t>
  </si>
  <si>
    <t>PODKLADNÍ A VÝPLŇOVÉ VRSTVY Z PROSTÉHO BETONU C25/30</t>
  </si>
  <si>
    <t>C 25/30-XF2,XC2, podkladní vrstvy a obetonování: 
podélné propustek v km 0,740, délka* plocha 0,90m2/m: (16,7*0,90)=15,030 [A] m3</t>
  </si>
  <si>
    <t>37</t>
  </si>
  <si>
    <t>podkladní beton C20/25 - nXF3 tl. 140mm pod žulovou dlažbu tl. 200 mm, půdoryné rozměry v m2 *1,2 (součinitel pro sklon svahu 1:1,5) * celková tl. 0,14mm: 
příkop vlevo km 0,600-0,660: 74,0*1,2=88,800 [A] m2 
příkop vpravo km 0,670-0,770: (78,0+27,0)*1,2=126,000 [B]  m2 
propustek v km 0,660: (14,0+15,0)*1,2=34,800 [C] m2 
propustek v km 0,740: 2*5,5*1,2=13,200 [D] m2 
Celkem: A+B+C+D=262,800 [E] m2 
Celkem: E*0,14=36,792 [F] m3</t>
  </si>
  <si>
    <t>38</t>
  </si>
  <si>
    <t>45157</t>
  </si>
  <si>
    <t>PODKLADNÍ A VÝPLŇOVÉ VRSTVY Z KAMENIVA TĚŽENÉHO</t>
  </si>
  <si>
    <t>štěrkové lože pro potrubí, délka * šířka * tloušťka: 
přípojky (60,0+5,0+6,0+1,0)*1,0*0,1+10,8*1,2*0,1=8,496 [A] m3 
chráničky NN kabelů: (8,0+9,0+11,0+43,0+40,0)*0,5*0,1=5,550 [B] m3 
Celkem: A+B=14,046 [C] m3</t>
  </si>
  <si>
    <t>39</t>
  </si>
  <si>
    <t>461314</t>
  </si>
  <si>
    <t>PATKY Z PROSTÉHO BETONU C25/30</t>
  </si>
  <si>
    <t>betonové zajišťující prahy 400/600 mm z betonu C25/30 - XF2, XC2,  půdorysné délky *1,2 (součinitel pro sklon svahu 1:1,5),  *výška 0,6m *šířka 0,4m: 
propustek v km 0,660: (4,0+3,5)*1,2*0,6*0,4=2,160 [A] m3 
propustek v km 0,740: 2*3,0*1,2*0,6*0,4=1,728 [B] m3 
Celkem: A+B=3,888 [C]  m3</t>
  </si>
  <si>
    <t>40</t>
  </si>
  <si>
    <t>465512</t>
  </si>
  <si>
    <t>DLAŽBY Z LOMOVÉHO KAMENE NA MC</t>
  </si>
  <si>
    <t>žulová dlažba tl. 200 mm do lože tl. 140 mm z betonu C20/25 - nXF3 s vyspárováním na cementovou maltu MC 25 šířka spáry 15 mm, půdoryné rozměry v m2  *1,2 (součinitel pro sklon svahu 1:1,5),  celkem * tl. 0,20 m: 
příkop vlevo km 0,600-0,660: 74,0*1,2=88,800 [A] m2 
příkop vpravo km 0,670-0,770: (78,0+27,0)*1,2=126,000 [B]  m2 
propustek v km 0,660: (14,0+15,0)*1,2=34,800 [C] m2 
propustek v km 0,740: 2*5,5*1,2=13,200 [D] m2 
Celkem: A+B+C+D=262,800 [E] m2 
Celkem: E*0,20=52,560 [F] m3</t>
  </si>
  <si>
    <t>Komunikace</t>
  </si>
  <si>
    <t>41</t>
  </si>
  <si>
    <t>56333</t>
  </si>
  <si>
    <t>VOZOVKOVÉ VRSTVY ZE ŠTĚRKODRTI TL. DO 150MM</t>
  </si>
  <si>
    <t>vrstva ŠDa fr. 0-32 tl. 140 mm, bude zrecyklováno recyklací za studena 
šířka * délka svahu: 
vyztužený svah v km 0,474-0,577: 1,7*(27,0+20,0)+2,4*(40,0+2,0)+1,7*15,0=206,200 [A] m2  
sanace podloží vozovky v km vlevo 0,620-0,665: 2,5*45,0=112,500 [B] m2 
vyztužený svah v km 0,670-0,764:  2,4*(13,0)+2,95*(25,0+1,0)+2,95*30,5+2,95*15,0+2,95*(19,0+1,0)=301,125 [C] m2 
sanace podloží vozovky v km vpravo 0,764-0,794: 2,5*30,0=75,000 [D] m2 
vyztužený svah v km 0,870-0,927: 2,4*(1,0+2,0+2,0)+3,1*(2,0+10,0)+2,4*30,0+5,7*(10,0+2,0)=189,600 [E] m2 
přípojka od horské vpusti: 7,4*1,2=8,880 [F] m2 
odstranění vpusti v km 0,870: 6,0*1,2=7,200 [G] m2 
drenážní trativod, přípojky a uliční vpusti: 80,0*1,0+(5,0+6,0+1,0)*1,0+3*1,5*1,5=98,750 [H] m2 
vybourání  bet. trouby v km 0,970: 8,0*1,0=8,000 [I] m2 
chránička kabelu NN ve vozovce: (8,0+9,0)*0,5=8,500 [J] m2 
Celkem: A+B+C+D+E+F+G+H+I+J=1 015,755 [K] m2</t>
  </si>
  <si>
    <t>42</t>
  </si>
  <si>
    <t>vrstva ŠDa fr. 0-32 tl. 150 mm 
ozn 3: 34,0+46,0+18,0=98,000 [A] m2</t>
  </si>
  <si>
    <t>43</t>
  </si>
  <si>
    <t>56334</t>
  </si>
  <si>
    <t>VOZOVKOVÉ VRSTVY ZE ŠTĚRKODRTI TL. DO 200MM</t>
  </si>
  <si>
    <t>vrstva ŠDa fr. 0-125 tl. 200 mm 
ozn 3: 34,0+46,0+18,0=98,000 [A] m2 
šířka * délka svahu: 
vyztužený svah v km 0,474-0,577: 1,7*(27,0+20,0)+2,4*(40,0+2,0)+1,7*15,0=206,200 [B] m2  
sanace podloží vozovky v km vlevo 0,620-0,665: 2,5*45,0=112,500 [C] m2 
vyztužený svah v km 0,670-0,764:  2,4*(13,0)+2,95*(25,0+1,0)+2,95*30,5+2,95*15,0+2,95*(19,0+1,0)=301,125 [D] m2 
sanace podloží vozovky v km vpravo 0,764-0,794: 2,5*30,0=75,000 [E] m2 
vyztužený svah v km 0,870-0,927: 2,4*(1,0+2,0+2,0)+3,1*(2,0+10,0)+2,4*30,0+5,7*(10,0+2,0)=189,600 [F] m2 
přípojka od horské vpusti: 7,4*1,2=8,880 [G] m2 
odstranění vpusti v km 0,870: 6,0*1,2=7,200 [L] m2 
drenážní trativod, přípojky a uliční vpusti: 80,0*1,0+(5,0+6,0+1,0)*1,0+3*1,5*1,5=98,750 [H]  m2 
vybourání  bet. trouby v km 0,970: 8,0*1,0=8,000 [I] m2 
chránička kabelu NN ve vozovce: (8,0+9,0)*0,5=8,500 [J] m2 
Celkem: A+B+C+D+E+F+G+H+I+J=1 106,555 [K] m2</t>
  </si>
  <si>
    <t>44</t>
  </si>
  <si>
    <t>567534</t>
  </si>
  <si>
    <t>VRST PRO OBNOVU A OPR RECYK ZA STUD CEM A ASF EM TL DO 150MM</t>
  </si>
  <si>
    <t>RS 0/45 CA  tl. 140 mm.  
Na návrh recyklace za studena byla provedena průkazní zkouška. Bude doplněna křivka zrnitosti nakupovaným materiálem z drobného kameniva, množství přidávaného pojiva je uvažováno s průměrnou hodnotou dávky cementu 5% a 3% asf. emulze, viz protokol o průkazní zkoušce směsi recyklované ze studena, 
ozn 2: 2792,0=2 792,000 [A] 
rozšíření na každém kraji 0,20m mimo silniční obrubu: 0,20*(2*444,0-(50,0+50,0+82,0))=141,200 [B] 
Celkem: A+B=2 933,200 [C] m2</t>
  </si>
  <si>
    <t>45</t>
  </si>
  <si>
    <t>56962</t>
  </si>
  <si>
    <t>ZPEVNĚNÍ KRAJNIC Z RECYKLOVANÉHO MATERIÁLU TL DO 100MM</t>
  </si>
  <si>
    <t>nezpevněná krajnice z R-mat šířky 0,5m tl. 0,1m  
délka obou okrajů mimo silniční obrubu a hospodářské sjezdy, šířka 0,5m: 0,5*(2*444,0+-(50,0+50,0+82,0+105,0+130,0+80,0+57,0+27,0+10,0+7,0+13,0+8,0+27,0+60,0))=91,000 [A] m2 
šířka 1,5m: 1,5*(105,0+103,0+10,0+80,0+57,0+27,0)=573,000 [B]  m2 
Celkem: A+B=664,000 [C] m2</t>
  </si>
  <si>
    <t>46</t>
  </si>
  <si>
    <t>572123</t>
  </si>
  <si>
    <t>INFILTRAČNÍ POSTŘIK Z EMULZE DO 1,0KG/M2</t>
  </si>
  <si>
    <t>INFILTRAČNÍ POSTŘIK  0,8 kg/m2 
ozn 2: 2792,0=2 792,000 [A] 
rozšíření na každém kraji 0,20m mimo silniční obrubu: 0,20*(2*444,0-(50,0+50,0+82,0))=141,200 [B] 
Celkem: A+B=2 933,200 [C] m2</t>
  </si>
  <si>
    <t>47</t>
  </si>
  <si>
    <t>572213</t>
  </si>
  <si>
    <t>SPOJOVACÍ POSTŘIK Z EMULZE DO 0,5KG/M2</t>
  </si>
  <si>
    <t>ozn 1: 2*(12,0+118,0+92,0)=444,000 [A] 
ozn 2: 2792,0=2 792,000 [B] 
ozn 3: 34,0+46,0+18,0=98,000 [C] 
rozšíření na každém kraji 0,08m mimo silniční obrubu: 0,08*(2*444,0-(50,0+50,0+82,0))=56,480 [D] 
Celkem: A+B+C+D=3 390,480 [E] m2</t>
  </si>
  <si>
    <t>48</t>
  </si>
  <si>
    <t>574A34</t>
  </si>
  <si>
    <t>ASFALTOVÝ BETON PRO OBRUSNÉ VRSTVY ACO 11+, 11S TL. 40MM</t>
  </si>
  <si>
    <t>ACO 11+  tl. 40 mm 
ozn 1: 12,0+118,0+92,0=222,000 [A] 
ozn 2: 2792,0=2 792,000 [B] 
ozn 3: 34,0+46,0+18,0=98,000 [C] 
Celkem: A+B+C=3 112,000 [D] m2</t>
  </si>
  <si>
    <t>49</t>
  </si>
  <si>
    <t>574C56</t>
  </si>
  <si>
    <t>ASFALTOVÝ BETON PRO LOŽNÍ VRSTVY ACL 16+, 16S TL. 60MM</t>
  </si>
  <si>
    <t>ACL 16+ tl. 60 mm  
ozn 1: 12,0+118,0+92,0=222,000 [A] 
ozn 2: 2792,0=2 792,000 [B] 
ozn 3: 34,0+46,0+18,0=98,000 [C] 
rozšíření na každém kraji 0,08m mimo silniční obrubu: 0,08*(2*444,0-(50,0+50,0+82,0))=56,480 [D] 
Celkem: A+B+C+D=3 168,480 [E] m2</t>
  </si>
  <si>
    <t>50</t>
  </si>
  <si>
    <t>57631</t>
  </si>
  <si>
    <t>POSYP LOMOVÝMI VÝSIVKAMI 5KG/M2</t>
  </si>
  <si>
    <t>Posyp infiltračního postřiku drceným kamenivem fr.4-8, 2,0 kg/m2 
ozn 2: 2792,0=2 792,000 [A] 
rozšíření na každém kraji 0,20m mimo silniční obrubu: 0,20*(2*444,0-(50,0+50,0+82,0))=141,200 [B] 
Celkem: A+B=2 933,200 [C]</t>
  </si>
  <si>
    <t>Přidružená stavební výroba</t>
  </si>
  <si>
    <t>51</t>
  </si>
  <si>
    <t>767911A</t>
  </si>
  <si>
    <t>OPLOCENÍ DŘEVĚNÉ</t>
  </si>
  <si>
    <t>demontáž a zpětná montáž dřeveného oplocení vpravo v  km 0,710-0,770  délka: 60,0=60,000 [A] m</t>
  </si>
  <si>
    <t>Potrubí</t>
  </si>
  <si>
    <t>52</t>
  </si>
  <si>
    <t>87433</t>
  </si>
  <si>
    <t>POTRUBÍ Z TRUB PLASTOVÝCH ODPADNÍCH DN DO 150MM</t>
  </si>
  <si>
    <t>příčné přípojky od UV - PP potrubí SN 12 DN 150 mm 
60,0=60,000 [A] m</t>
  </si>
  <si>
    <t>53</t>
  </si>
  <si>
    <t>chráničky NN kabelů, potrubí PE DN110 SN10 
8,0+2*9,0+11,0+43,0+40,0=120,000 [A] m</t>
  </si>
  <si>
    <t>54</t>
  </si>
  <si>
    <t>87434</t>
  </si>
  <si>
    <t>POTRUBÍ Z TRUB PLASTOVÝCH ODPADNÍCH DN DO 200MM</t>
  </si>
  <si>
    <t>příčné přípojky od UV - PP potrubí SN 12 DN 200 mm 
5,0+6,0+1,0=12,000 [A] m</t>
  </si>
  <si>
    <t>55</t>
  </si>
  <si>
    <t>87445</t>
  </si>
  <si>
    <t>POTRUBÍ Z TRUB PLASTOVÝCH ODPADNÍCH DN DO 300MM</t>
  </si>
  <si>
    <t>podélné přípojky od horské vpusti - PP potrubí SN 16 DN 300 mm: 10,8=10,800 [A] m</t>
  </si>
  <si>
    <t>56</t>
  </si>
  <si>
    <t>87446</t>
  </si>
  <si>
    <t>POTRUBÍ Z TRUB PLASTOVÝCH ODPADNÍCH DN DO 400MM</t>
  </si>
  <si>
    <t>potrubí pro podélné propustky - PP potrubí SN 16 DN 400 mm: 16,70=16,700 [A] m</t>
  </si>
  <si>
    <t>57</t>
  </si>
  <si>
    <t>89712</t>
  </si>
  <si>
    <t>VPUSŤ KANALIZAČNÍ ULIČNÍ KOMPLETNÍ Z BETONOVÝCH DÍLCŮ</t>
  </si>
  <si>
    <t>nové uliční vpusti s plastovou mříží s rámem (500x500) D400 včetně kalového koše, výšky 1,46 m: 
celkem 3 ks=3,000 [A]</t>
  </si>
  <si>
    <t>58</t>
  </si>
  <si>
    <t>89722</t>
  </si>
  <si>
    <t>VPUSŤ KANALIZAČNÍ HORSKÁ KOMPLETNÍ Z BETON DÍLCŮ</t>
  </si>
  <si>
    <t>horská vpust (1,5x1,2x1,5m) s litinovou mříží na podkladní beton: 1,0=1,000 [A] ks</t>
  </si>
  <si>
    <t>Ostatní konstrukce a práce</t>
  </si>
  <si>
    <t>59</t>
  </si>
  <si>
    <t>9113A1</t>
  </si>
  <si>
    <t>SVODIDLO OCEL SILNIČ JEDNOSTR, ÚROVEŇ ZADRŽ N1, N2 - DODÁVKA A MONTÁŽ</t>
  </si>
  <si>
    <t>zádržnost N2 
SO 122: 104,0+96,0+80,0+56,0=336,000 [A] m 
SO 121: 112,0=112,000 [B] m 
Celkem: A+B=448,000 [C] m</t>
  </si>
  <si>
    <t>60</t>
  </si>
  <si>
    <t>9113A3</t>
  </si>
  <si>
    <t>SVODIDLO OCEL SILNIČ JEDNOSTR, ÚROVEŇ ZADRŽ N1, N2 - DEMONTÁŽ S PŘESUNEM</t>
  </si>
  <si>
    <t>demontáž s odvozem na skládku 
80,0=80,000 [A]</t>
  </si>
  <si>
    <t>61</t>
  </si>
  <si>
    <t>91228</t>
  </si>
  <si>
    <t>SMĚROVÉ SLOUPKY Z PLAST HMOT VČETNĚ ODRAZNÉHO PÁSKU</t>
  </si>
  <si>
    <t>bílé 
0,493-0,560 nalevo po 50m= 2,0=2,000 [A] 
0,560-0,620 po obou stranách po 10m= 12,0=12,000 [B] 
0,620-0,660 po obou stranách po 50m= 2,0=2,000 [C] 
0,660-0,700 nalevo po 10m= 8,0=8,000 [D]  
0,700-0,800 nalevo po 50m= 2,0=2,000 [E] 
Celkem: A+B+C+D+E=26,000 [F] ks</t>
  </si>
  <si>
    <t>62</t>
  </si>
  <si>
    <t>91238</t>
  </si>
  <si>
    <t>SMĚROVÉ SLOUPKY Z PLAST HMOT - NÁSTAVCE NA SVODIDLA VČETNĚ ODRAZNÉHO PÁSKU</t>
  </si>
  <si>
    <t>bílé 
0,493-0,560 napravo po 50m= 2,0=2,000 [A] 
0,660-0,700 napravo po 10m= 8,0=8,000 [B]  
0,700-0,800 napravo po 50m= 2,0=2,000 [C] 
0,820-0,860 napravo po 10m= 4,0=4,000 [D] 
SO 121: 112,0/25=4=4,000 [E] 
Celkem: A+B+C+D+E=20,000 [F] ks</t>
  </si>
  <si>
    <t>63</t>
  </si>
  <si>
    <t>914113</t>
  </si>
  <si>
    <t>DOPRAVNÍ ZNAČKY ZÁKLADNÍ VELIKOSTI OCELOVÉ NEREFLEXNÍ - DEMONTÁŽ</t>
  </si>
  <si>
    <t>odvoz na dodavatelem definovanou skládku a odkup dodavatelem za cenu šrotu dle ZOP 
celkem 15=15,000 [A] ks</t>
  </si>
  <si>
    <t>64</t>
  </si>
  <si>
    <t>914131</t>
  </si>
  <si>
    <t>DOPRAVNÍ ZNAČKY ZÁKLADNÍ VELIKOSTI OCELOVÉ FÓLIE TŘ 2 - DODÁVKA A MONTÁŽ</t>
  </si>
  <si>
    <t>celkem 17=17,000 [A] ks</t>
  </si>
  <si>
    <t>65</t>
  </si>
  <si>
    <t>914921</t>
  </si>
  <si>
    <t>SLOUPKY A STOJKY DOPRAVNÍCH ZNAČEK Z OCEL TRUBEK DO PATKY - DODÁVKA A MONTÁŽ</t>
  </si>
  <si>
    <t>celkem 14 KS=14,000 [A]</t>
  </si>
  <si>
    <t>66</t>
  </si>
  <si>
    <t>914923</t>
  </si>
  <si>
    <t>SLOUPKY A STOJKY DZ Z OCEL TRUBEK DO PATKY DEMONTÁŽ</t>
  </si>
  <si>
    <t>odvoz na dodavatelem definovanou skládku a odkup dodavatelem za cenu šrotu dle ZOP 
celkem 12 KS=12,000 [A]</t>
  </si>
  <si>
    <t>67</t>
  </si>
  <si>
    <t>915111</t>
  </si>
  <si>
    <t>VODOROVNÉ DOPRAVNÍ ZNAČENÍ BARVOU HLADKÉ - DODÁVKA A POKLÁDKA</t>
  </si>
  <si>
    <t>vodící čára souvislá V4 0,125: (119,0+321,0+185,0+50,0)*0,125=84,375 [A] m2 
podélná čára přerušovaná V2b 1,5/1,5 - 0,125: (13,0+22,0+67,0)*0,5*0,125=6,375 [B] m2 
Celkem: A+B=90,750 [C] m2</t>
  </si>
  <si>
    <t>68</t>
  </si>
  <si>
    <t>915211</t>
  </si>
  <si>
    <t>VODOROVNÉ DOPRAVNÍ ZNAČENÍ PLASTEM HLADKÉ - DODÁVKA A POKLÁDKA</t>
  </si>
  <si>
    <t>69</t>
  </si>
  <si>
    <t>917224</t>
  </si>
  <si>
    <t>SILNIČNÍ A CHODNÍKOVÉ OBRUBY Z BETONOVÝCH OBRUBNÍKŮ ŠÍŘ 150MM</t>
  </si>
  <si>
    <t>silniční obrubník 250/150/1000  z C35/45-XF4,XD3 do betonového lože C 20/25 nXF3: 
50,0+50,0+82,0=182,000 [A] m</t>
  </si>
  <si>
    <t>70</t>
  </si>
  <si>
    <t>919111</t>
  </si>
  <si>
    <t>ŘEZÁNÍ ASFALTOVÉHO KRYTU VOZOVEK TL DO 50MM</t>
  </si>
  <si>
    <t>celkem boční napojení, konec, začátek úseku: 10,0+10,0+7,0+13,0+28,0+5,0+60,0+6,0=139,000 [A] m 
středová spára: 444,0=444,000 [B] m 
Celkem: A+B=583,000 [C] m</t>
  </si>
  <si>
    <t>71</t>
  </si>
  <si>
    <t>919113</t>
  </si>
  <si>
    <t>ŘEZÁNÍ ASFALTOVÉHO KRYTU VOZOVEK TL DO 150MM</t>
  </si>
  <si>
    <t>v místech vyztužených svahů, sanací a rýhy pro kanalizaci a drenáže: 
vyztužený svah v km 0,474-0,577: 2,0+27,0+1,0+40,0+1,0+20,0+1,0+17,0+2,0=111,000 [A]  m 
rozšíření násypového svahu: sanace podloží vozovky v km vlevo 0,620-0,665,  délka x šířka: 2,0+45,0+2,0=49,000 [B]  m 
vyztužený svah v km 0,670-0,764:  2,0+11,0+1,0+87,0+2,0=103,000 [C] m 
sanace podloží vozovky v km vpravo 0,764-0,794: 27,0+2,0=29,000 [D]  m 
vyztužený svah v km 0,870-0,927: 2,0+5,0+1,0+12,0+1,0+30,0+1,0+12,0+2,0=66,000 [E]   m  
přípojka od horské vpusti: 2*7,4=14,800 [F] m 
odstranění vpusti v km 0,870: 2*6,0=12,000 [G] m 
drenážní trativod, přípojky a uliční vpusti: 80,0+2*6=92,000 [H]  m 
vybourání  bet. trouby v km 0,970: 2*8,0=16,000 [I] m 
chráničky NN kabelů: 2*8,0+2*9,0=34,000 [J]  m 
Celkem: A+B+C+D+E+F+G+H+I+J=526,800 [K] m</t>
  </si>
  <si>
    <t>72</t>
  </si>
  <si>
    <t>919142</t>
  </si>
  <si>
    <t>ŘEZÁNÍ ŽELEZOBETONOVÝCH KONSTRUKCÍ TL DO 100MM</t>
  </si>
  <si>
    <t>navrtání a utěsnění kanalizačních odboček:  
napojení drenáží DN 150 do vpustí, šachet: 1,0=1,000 [A] 
napojení přípojek DN 200 do bet trub: 3,0=3,000 [B] 
Celkem: A+B=4,000 [C] m</t>
  </si>
  <si>
    <t>73</t>
  </si>
  <si>
    <t>931325</t>
  </si>
  <si>
    <t>TĚSNĚNÍ DILATAČ SPAR ASF ZÁLIVKOU MODIFIK PRŮŘ DO 600MM2</t>
  </si>
  <si>
    <t>74</t>
  </si>
  <si>
    <t>966345</t>
  </si>
  <si>
    <t>BOURÁNÍ PROPUSTŮ Z TRUB DN DO 300MM</t>
  </si>
  <si>
    <t>vč. odvozu a uložení na trvalou skládku v dodavatelem definované vzdálenosti 
vybourání  bet. trouby v km 0,970: 8,0=8,000 [A]  m</t>
  </si>
  <si>
    <t>75</t>
  </si>
  <si>
    <t>96687</t>
  </si>
  <si>
    <t>VYBOURÁNÍ ULIČNÍCH VPUSTÍ KOMPLETNÍCH</t>
  </si>
  <si>
    <t>1ks v km 0,970: 1,0=1,000 [A]</t>
  </si>
  <si>
    <t>SO 124</t>
  </si>
  <si>
    <t>Silnice III/3661 v km 2,170-3,187</t>
  </si>
  <si>
    <t>Poplatky za uložení zemin a přebytků výkopku 
položka 11332A:  53,418=53,418 [A] m3 
položka 11332B:  94,680=94,680 [B] m3 
položka 12110:  78,588=78,588 [C] m3 
položka 12373:  45,000=45,000 [D]  m3 
položka 12922:  275,250*0,1=27,525 [E] m3 
položka 12930A:  36,000=36,000 [F] m3 
položka 12930B:  2,610=2,610 [G] m3 
položka 13173:   125,126=125,126 [H] m3 
položka 13273A: 179,466=179,466 [I] m3 
položka 13273B: 20,430=20,430 [J] m3 
položka 13273C: 13,262=13,262 [K] m3 
odečet položky 18220: -78,588=-78,588 [L]  m3 
Celkem: A+B+C+D+E+F+G+H+I+J+K+L=597,517 [M] m3 
Celkem: M*2,0=1 195,034 [N] m3</t>
  </si>
  <si>
    <t>položka  11315: 16,406=16,406 [A] m3 
položka  11317:  0,600=0,600 [B] m3 
položka  11328:  27,600*0,2  (0,2m2/m)=5,520 [C] m3 
položka  11351:  11,0*0,05 (0,05m3/m)=0,550 [D] m3 
položka  11352:  85,0*0,1  (0,1m3/m)=8,500 [E] m3 
položka  966345: 86,5*0,2 (0,2m2/m)=17,300 [F] m3 
položka  966358: 19,95*1,0 (1,0m2/m)=19,950 [G] m3 
položka  96687:  1,0*0,5=0,500 [H] m3 
položka  96688: 1,0*1,0=1,000 [I]  m3 
Celkem: A+B+C+D+E+F+G+H+I=70,326 [J] m3 
Celkem: J*2,5=175,815 [K] t</t>
  </si>
  <si>
    <t>nízký obsah PAU dle diagnostiky 
Poplatky za uložení nebezpečného odpadu.  
položka 11333.A: 43,343=43,343 [A] m3 
položka 11333.B: 126,082=126,082 [B] m3 
Celkem: A+B=169,425 [C] m3 
Celkem: C*2,4=406,620 [D] t</t>
  </si>
  <si>
    <t>11315</t>
  </si>
  <si>
    <t>ODSTRANĚNÍ KRYTU ZPEVNĚNÝCH PLOCH Z BETONU</t>
  </si>
  <si>
    <t>vč. odvozu a uložení na trvalou skládku v dodavatelem definované vzdálenosti 
odstranění bet. konstrukcí podélných propustků, délka * šířka * tl. 0,2m:  
(5,0*2,1+1,5*2,5+2,7*2,7+3,7*2,7+1,5*2,0+4,0*2,2+3,5*1,5+3,5*7,0+3,7*1,0+3,5*1,5)*0,2=16,406 [A] m3</t>
  </si>
  <si>
    <t>11317</t>
  </si>
  <si>
    <t>ODSTRAN KRYTU ZPEVNĚNÝCH PLOCH Z DLAŽEB KOSTEK</t>
  </si>
  <si>
    <t>vč. odvozu a uložení na trvalou skládku v dodavatelem definované vzdálenosti 
odstranění bet. konstrukcí podélných propustků, délka * šířka * tl. 0,1m:  
odstranění žulových kostek:  (1,0+5,0)*0,1=0,600 [A] m3</t>
  </si>
  <si>
    <t>11328</t>
  </si>
  <si>
    <t>ODSTRANĚNÍ PŘÍKOPŮ A RIGOLŮ Z PŘÍKOPOVÝCH TVÁRNIC</t>
  </si>
  <si>
    <t>včetně odvozu a uložení na skládku dle ZOP do dodavatelem určené vzdálenosti</t>
  </si>
  <si>
    <t>vč. odvozu a uložení na trvalou skládku v dodavatelem definované vzdálenosti 
odstranění příkopových žlabů: (5,0+9,0+12,0+7,0+13,0)*0,6=27,600 [A] m2</t>
  </si>
  <si>
    <t>vč. odvozu a uložení na trvalou skládku v dodavatelem definované vzdálenosti  
sanace podloží vozovky v km vpravo 3,090-3,140, šířka * délka: 3,0*50,0=150,000 [A] m2 
ozn. 3: 9,0=9,000 [B]  m2 
vpusti a přípojka DN200: 4*(1,85*1,85)+(6,8+7,6+6,0)*1,0=34,090 [C] m2 
propustek v km 3,055: 11,4*5,0+8,5*2,0=74,000 [D] m2 
Celkem: A+B+C+D=267,090 [E] m2 
tl. 0,2m: 0,2*E=53,418 [F] m3</t>
  </si>
  <si>
    <t>vč. odvozu a uložení na trvalou skládku v dodavatelem definované vzdálenosti  
ozn. 4: 5,0+3,0+4,0+3,0+4,0+4,0+6,0+4,0+4,0=37,000 [A] m2 
2* ozn. 5: 2*(14,0+14,0+10,0+10,0+14,0+11,0+14,0+29,0+15,0+23,0)=308,000 [B] m2 
předláždění vkm 2,380-2,414: 34,0*0,5=17,000 [C] m2 
předláždění u propustku v km 3,055: 8,5*2,0=17,000 [D] m2 
u zastávky v km 3,140: 13,0*0,5=6,500 [E] m2 
ozn. 3: 9,0=9,000 [F]  m2 
Celkem: A+B+C+D+E+F=394,500 [G] m2 
Celkem: G*0,24=94,680 [H] m3</t>
  </si>
  <si>
    <t>vč. odvozu na trvalou skládku v dodavatelem definované vzálenosti 
odstranění živičných vrstev v místech sanací a rýh přípojek 
šířka * délka: 
sanace podloží vozovky v km vpravo 3,090-3,140, šířka * délka: 3,0*50,0+0,5*3,0+50,0=201,500 [A] m2 
vpusti a přípojka DN200: 4*(1,85*1,85)+(6,8+7,6+6,0)*1,0=34,090 [B] m2 
propustek v km 3,055: 11,4*5,0+8,5*2,0=74,000 [C] m2 
Celkem: A+B+C=309,590 [D] m2 
tl. 0,14m: 0,14*D=43,343 [E] m3</t>
  </si>
  <si>
    <t>vč. odvozu na trvalou skládku v dodavatelem definované vzálenosti 
odstranění živičných vrstev po recykylaci za studena: plochy vozovky * tl. 0,02m: 
ozn 2: 6194,0=6 194,000 [A] m2 
rozšíření na každém kraji 0,20m mimo silniční obrubu: 0,20*(13,0+53,0+9,5+16,0+12,5+16,0+10,5+5,5+86,0+47,0+17,0+73,0+9,5+6,0+6,0+15,0+25,0+8,0+12,0+7,0+12,0+24,0+38,0+29,0)=110,100 [B] m2 
Celkem: A+B=6 304,100 [C] m2   
Celkem: C*0,02=126,082 [D] m3</t>
  </si>
  <si>
    <t>11351</t>
  </si>
  <si>
    <t>ODSTRANĚNÍ ZÁHONOVÝCH OBRUBNÍKŮ</t>
  </si>
  <si>
    <t>vč. odvozu na trvalou skládku v dodavatelem definované vzdálenosti  
11,0=11,000 [A]  m</t>
  </si>
  <si>
    <t>11352</t>
  </si>
  <si>
    <t>ODSTRANĚNÍ CHODNÍKOVÝCH OBRUBNÍKŮ BETONOVÝCH</t>
  </si>
  <si>
    <t>vč. odvozu na trvalou skládku v dodavatelem definované vzdálenosti  
výměna: 34,0+8,0+11,0+32,0=85,000 [A]</t>
  </si>
  <si>
    <t>ODKUP ZHOTOVITELEM 
frézování asf. vrstev: plochy vozovky *  tl. 0,09m: 
ozn 1: 12,0+12,0+10,0+12,0+16,0+11,0+13,0=86,000 [A] 
ozn 2: 6194,0=6 194,000 [B] 
ozn 3: 9,0=9,000 [C] 
rozšíření na každém kraji 0,08m mimo silniční obrubu: 0,08*(13,0+53,0+9,5+16,0+12,5+16,0+10,5+5,5+86,0+47,0+17,0+73,0+9,5+6,0+6,0+15,0+25,0+8,0+12,0+7,0+12,0+24,0+38,0+29,0) =44,040 [D] 
Celkem: A+B+C+D=6 333,040 [E] m2 
Celkem: E*0,09=569,974 [F] m3</t>
  </si>
  <si>
    <t>vč. odvozu a uložení na dočasnou skládku v dodavatelem definované vzdálenosti 
tl. 0,1m, šířka * délka: 
silniční obrubník, výměna: 1,0*(34,0+8,0+32,0)=74,000 [A]  m2 
silniční obrubník, nové: 1,0*(93,0+38,0)=131,000 [B]  m2 
příkopové žlaby: (1,6*1,2)*(140,0-20,0)+1,0*65,0+1,0*(47,0+13,0)+(1,8*1,2)*18,0+(2,2*1,2)*(85,0-20,0)=565,880 [C]  m2 
propustek v km 3,055: 15,0=15,000 [D]  m2 
Celkem: A+B+C+D=785,880 [E]  m2 
tl. 0,10m: 0,1*E =78,588 [F] m3</t>
  </si>
  <si>
    <t>vč. odvozu a uložení na trvalou skládku v dodavatelem definované vzdálenosti 
odstranění zeminy od pláně vozovky  
sanace podloží vozovky v km vpravo 3,090-3,140, šířka * délka *  tl. 0,3m: (3,0*50,0*0,3)=45,000 [A] m3</t>
  </si>
  <si>
    <t>položka 18220: 78,588=78,588 [A] m3</t>
  </si>
  <si>
    <t>vč. odvozu na trvalou skládku v dodavatelem definované vzálenosti 
nezpevněná krajnice z ŠD šířky 0,5m tl. 0,1m  
obnovované krajnice: 0,5*(13,0+53,0+9,5+16,0+12,5+16,0+10,5+5,5+86,0+47,0+17,0+73,0+9,5+6,0+6,0+15,0+25,0+8,0+12,0+7,0+12,0+24,0+38,0+29,0)=275,250 [A] m2</t>
  </si>
  <si>
    <t>vč. odvozu a uložení na trvalou skládku v dodavatelem definované vzdálenosti 
pročištění příkopů a výkop rýhy pro žlaby, plocha m3/m * délka 
příkop vpravo km 2,440-2,570: 0,2*130,0=26,000 [A] m3 
příkop vpravo km 2,670-2,720: 0,2*50,0=10,000 [B] m3 
Celkem: A+B=36,000 [C] m3</t>
  </si>
  <si>
    <t>vč. odvozu a uložení na trvalou skládku v dodavatelem definované vzdálenosti 
příkopů zpevněných bet. tvárnic š. 0,6 * t. 0,1m * délka: 0,6*0,1*(6,0+2,0+2,5+11,5+21,5)=2,610 [A] m3</t>
  </si>
  <si>
    <t>obnova podélných propusků, šířka * výška * délka: 
podélné propusky: 0,8*0,6*(8,0+9,0+9,0+7,5+16,4+3,9+1,0+3,0+7,7+4,0+6,4+3,8+6,4+16,7+6,4+8,4+4,0+4,0)=60,288 [A] m3 
proputek v km 3,055: 2,5*1,3*19,95=64,838 [B] m3 
Celkem: A+B=125,126 [C] m3</t>
  </si>
  <si>
    <t>vč. odvozu a uložení na trvalou skládku v dodavatelem definované vzdálenosti 
rýhy pro uliční vpusti: počet vpustí * hl. 1,20  m prům. š. 1,85*1,85m + rýhy pro přípojky hl. 1,5m * délka* šířka 1,0 : 
4*1,20*(1,85*1,85) + 1,5*(1,0+6,8+7,6+6,0)*1,0=48,528 [A] m3 
rýhy pro potrubí přípojky pro horskou vpust, délka * hl. 1,5* šířka 1,2m: 1,0*1,5*1,2=1,800 [B] m3 
horská vpust: 2,5*2,0*1,8=9,000 [C] m3 
trativod km 2,445-2,575 pod žlaby: 0,6*0,5*130,0=39,000 [D] m3 
trativod km 2,605-2,620: 0,6*0,5*115,0=34,500 [E] m3 
pro nové příkopové žlaby: 0,6*0,3*(19,0+6,0+12,6+9,0+12,0+7,0+3,5+65,0+47,0+18,0+4,5+8,0+3,0+8,5+23,0+13,0)=46,638 [F] m3 
Celkem: A+B+C+D+E+F=179,466 [G] m3</t>
  </si>
  <si>
    <t>vč. odvozu a uložení na trvalou skládku v dodavatelem definované vzdálenosti 
hloubení rýhy pro silniční obrubník, délka * 0,3 * 0,3: 
výměna: 34,0+8,0+11,0=53,000 [A] m 
nové: 93,0+5,5+6,5+6,5+5,0+ 14,0+1,5+5,0+1,5+4,0+1,5+4,0+14,5+4,0+6,0+1,5=174,000 [B] m 
Celkem: (A+B)*0,3*0,3=20,430 [C]  m3</t>
  </si>
  <si>
    <t>vč. odvozu a uložení na trvalou skládku v dodavatelem definované vzdálenosti 
hloubení rýh pro betonové prahy, půdorysné délky *1,2 (součinitel pro sklon svahu 1:1,5) *výška *šířka : 
prahy 300/500: (1,6+2*1,6+2*1,6+2*1,6+2*1,6+2*1,6+2*1,6+2,6+2*1,7+2*1,7+2*1,7+2*1,7+2*2,1+2*2,2+2*2,2+2*2,2+2*2,2+2*2,0)*1,2=75,360 [A] m 
celkem: A*0,5*0,3=11,304 [B] m3 
prahy 400/600 u propustku 3,055: (2,8+4,0)*1,2=8,160 [C] m 
celkem: C*0,4*0,6=1,958 [D] m3  
Celkem: B+D=13,262 [E] m3</t>
  </si>
  <si>
    <t>položka 12110:  78,588=78,588 [A] m3 
položka 12373:  45,000=45,000 [B]  m3 
položka 12922:  275,250*0,1=27,525 [C] m3 
položka 12930A:  36,000=36,000 [D] m3 
položka 12930B:  2,610=2,610 [E] m3 
položka 13173:   125,126=125,126 [F] m3 
položka 13273A: 179,466=179,466 [G] m3 
položka 13273B: 20,430=20,430 [H] m3 
položka 13273C: 13,262=13,262 [I] m3 
Celkem: A+B+C+D+E+F+G+H+I=528,007 [J] m3</t>
  </si>
  <si>
    <t>štěrkopískopí obsyp a zásyp 
rýhy pro puliční vpusti: počet vpustí * hl. 1,20  m prům. š. 1,85*1,85m + rýhy pro přípojky hl. 1,4m * délka* šířka 1,0 : 
4*1,20*(1,85*1,85-0,55*0,55) + 1,4*(1,0+6,8+7,6+6,0)*1,0=44,936 [A] m3 
rýhy pro potrubí přípojky pro horskou vpust, délka * hl. 1,4* šířka 1,2m: 1,0*1,4*1,2=1,680 [B] m3 
horská vpust: 2,5*2,0*1,8-(1,5*1,2*1,65)=6,030 [C] m3 
proputek v km 3,055: 2,0*0,45*19,95=17,955 [D] m3 
Celkem: A+B+C+D=70,601 [E] m3</t>
  </si>
  <si>
    <t>sanace podloží vozovky v km vpravo 3,090-3,140, šířka * délka: 3,0*50,0=150,000 [A] m2 
ozn. 3: 9,0=9,000 [B]  m2 
přípojka DN200: (6,8+7,6+6,0)*1,0=20,400 [C] m2 
propustek v km 3,055: 11,4*5,0+8,5*2,0=74,000 [D] m2 
ozn. 4: 5,0+3,0+4,0+3,0+4,0+4,0+6,0+4,0+4,0=37,000 [E] m2 
ozn. 5: (14,0+14,0+10,0+10,0+14,0+11,0+14,0+29,0+15,0+23,0)=154,000 [F] m2 
předláždění vkm 2,380-2,414: 34,0*0,5=17,000 [G] m2 
předláždění u propustku v km 3,055: 8,5*2,0=17,000 [H] m2 
předláždění u zastávky v km 3,140: 13,0*0,5=6,500 [I] m2 
Celkem: A+B+C+D+E+F+G+H+I=484,900 [J] m2</t>
  </si>
  <si>
    <t>rozprostření ornice tl. 0,1m * šířka * délka: 
silniční obrubník, výměna: 1,0*(34,0+8,0+32,0)=74,000 [A]  m2 
silniční obrubník, nové: 1,0*(93,0+38,0)=131,000 [B]  m2 
příkopové žlaby: (1,6*1,2)*(140,0-20,0)+1,0*65,0+1,0*(47,0+13,0)+(1,8*1,2)*18,0+(2,2*1,2)*(85,0-20,0)=565,880 [C]  m2 
propustek v km 3,055: 15,0=15,000 [D]  m2 
Celkem: A+B+C+D=785,880 [E]  m2 
tl. 0,10m: 0,1*E =78,588 [F] m3</t>
  </si>
  <si>
    <t>silniční obrubník, výměna: 1,0*(34,0+8,0+32,0)=74,000 [A]  m2 
silniční obrubník, nové: 1,0*(93,0+38,0)=131,000 [B]  m2 
příkopové žlaby: (1,6*1,2)*(140,0-20,0)+1,0*65,0+1,0*(47,0+13,0)+(1,8*1,2)*18,0+(2,2*1,2)*(85,0-20,0)=565,880 [C]  m2 
propustek v km 3,055: 15,0=15,000 [D]  m2 
Celkem: A+B+C+D=785,880 [E]  m2</t>
  </si>
  <si>
    <t>drenážní trativod DN 150, tvrdá celoperforovaná trouba PE-HD SN 8 , zásyp kačírkem nebo praným štěrkem 0,6*0,5m: 
km 2,445-2,575 pod žlaby: 130,0=130,000 [A] m 
km 2,605-2,620: 115,0=115,000 [B] m 
Celkem: A+B=245,000 [C] m</t>
  </si>
  <si>
    <t>netkaná geotextílie 200g/m2 na povrchu pro drenážní trativod šířky 2,0 m/m 
km 2,445-2,575 pod žlaby: 2*130,0=260,000 [A] m2 
km 2,605-2,620: 2*115,0=230,000 [B] m2 
Celkem: A+B=490,000 [C] m2</t>
  </si>
  <si>
    <t>vrstva ŠDa fr. 0-125 tl. 200mm a 300 mm 
výměna podloží u podélných propusků, šířka * výška * délka: 0,60*0,2*(8,0+9,0+9,0+7,5+16,4+3,9+1,0+3,0+7,7+4,0+6,4+3,8+6,4+16,7+6,4+8,4+4,0+4,0)=15,072 [A] m3 
výměna podloží u proputku v km 3,055, šířka * výška * délka: 2,0*0,3*19,95=11,970 [B] m3 
sanace podloží vozovky v km vpravo 3,090-3,140, šířka * délka *  tl. 0,3m: (3,0*50,0*0,3)=45,000 [C] m3 
Celkem: A+B+C=72,042 [D] m3</t>
  </si>
  <si>
    <t>separační geotextilie 200g/m2, včetně rozprostření, 
sanace podloží vozovky v km vpravo 3,090-3,140,  šířka * délka: (3,5*50,0)=175,000 [A] m2</t>
  </si>
  <si>
    <t>C 12/15-X0 
horská vpust: 1,9*1,2*0,15=0,342 [A] 
uliční vpusti: 4*1,0*1,0*0,15=0,600 [B] 
Celkem: A+B=0,942 [C] m3</t>
  </si>
  <si>
    <t>C 25/30-XF2,XC2, podkladní vrstvy a obetonování: 
podélné propustky, délka* plocha 0,40m2/m: ((8,0+9,0+9,0+7,5+16,4+3,9+1,0+3,0+7,7+4,0+6,4+3,8+6,4+16,7+6,4+8,4+4,0+4,0)*0,40)=50,240 [A] m3 
propustek v km 3,055, délka* plocha 1,10m2/m: 19,95*1,10=21,945 [B] m3 
Celkem: A+B=72,185 [C] m3</t>
  </si>
  <si>
    <t>podkladní beton C20/25 - nXF3 tl. 140mm pod žulovou dlažbu tl. 200 mm, půdoryné rozměry v m2 *1,2 (součinitel pro sklon svahu 1:1,5) * celková tl. 0,14mm: 
2,0+2*2,4+2*2,4+2*2,4+2*2,4+2*2,4+2*2,4+8,0+3,0+2,0+2*2,6+2*2,6+2*2,6+2*2,6+2*2,6+2*3,4+2*3,4+2*3,4+2*3,0+6,5+11,5=114,200 [A] m2 
Celkem: A*0,14=15,988 [B] m3</t>
  </si>
  <si>
    <t>štěrkové lože pro potrubí, délka * šířka * tloušťka: 
DN200: (1,0+6,8+7,6+6,0)*1,0*0,1=2,140 [A] m3</t>
  </si>
  <si>
    <t>betonové zajišťující prahy 300/500 mm z betonu C25/30 - XF2, XC2,  půdorysné délky *1,2 (součinitel pro sklon svahu 1:1,5),  *výška 0,6m *šířka 0,4m: 
prahy 300/500: (1,6+2*1,6+2*1,6+2*1,6+2*1,6+2*1,6+2*1,6+2,6+2*1,7+2*1,7+2*1,7+2*1,7+2*2,1+2*2,2+2*2,2+2*2,2+2*2,2+2*2,0)*1,2=75,360 [A] m 
celkem: A*0,5*0,3=11,304 [B] m3 
prahy 400/600 u propustku 3,055: (2,8+4,0)*1,2=8,160 [C] m 
celkem: C*0,4*0,6=1,958 [D] m3  
Celkem: B+D=13,262 [E] m3</t>
  </si>
  <si>
    <t>žulová dlažba tl. 200 mm do lože tl. 140 mm z betonu C20/25 - nXF3 s vyspárováním na cementovou maltu MC 25 šířka spáry 15 mm, půdoryné rozměry v m2  *1,2 (součinitel pro sklon svahu 1:1,5),  celkem * tl. 0,20 m: 
2,0+2*2,4+2*2,4+2*2,4+2*2,4+2*2,4+2*2,4+8,0+3,0+2,0+2*2,6+2*2,6+2*2,6+2*2,6+2*2,6+2*3,4+2*3,4+2*3,4+2*3,0+6,5+11,5=114,200 [A] m2 
Celkem: A*0,20=22,840 [B] m3</t>
  </si>
  <si>
    <t>vrstva ŠDa fr. 0-32 tl. 140 mm, bude zrecyklováno recyklací za studena 
sanace podloží vozovky v km vpravo 3,090-3,140, šířka * délka: 3,0*50,0=150,000 [A] m2 
vpusti a přípojka DN200: 4*(1,85*1,85-0,55*0,55)+(6,8+7,6+6,0)*1,0=32,880 [B] m2 
propustek v km 3,055: 11,4*5,0=57,000 [C] m2 
Celkem: A+B+C=239,880 [D] m2</t>
  </si>
  <si>
    <t>vrstva ŠDa fr. 0-32 tl. 150 mm 
ozn. 4: 5,0+3,0+4,0+3,0+4,0+4,0+6,0+4,0+4,0=37,000 [A] m2 
2* ozn. 5: 2*(14,0+14,0+10,0+10,0+14,0+11,0+14,0+29,0+15,0+23,0)=308,000 [B] m2 
předláždění vkm 2,380-2,414: 34,0*0,5=17,000 [C] m2 
předláždění u propustku v km 3,055: 8,5*2,0=17,000 [D] m2 
u zastávky v km 3,140: 13,0*0,5=6,500 [E] m2 
ozn. 3: 9,0=9,000 [F]  m2 
Celkem: A+B+C+D+E+F=394,500 [G] m2</t>
  </si>
  <si>
    <t>vrstva ŠDa fr. 0-125 tl. 200 mm 
sanace podloží vozovky v km vpravo 3,090-3,140, šířka * délka: 3,0*50,0=150,000 [A] m2 
ozn. 3: 9,0=9,000 [B]  m2 
vpusti a přípojka DN200: 4*(1,85*1,85-0,55*0,55)+(6,8+7,6+6,0)*1,0=32,880 [C] m2 
propustek v km 3,055: 11,4*5,0+8,5*2,0=74,000 [D] m2 
Celkem: A+B+C+D=265,880 [E] m2</t>
  </si>
  <si>
    <t>RS 0/45 CA  tl. 140 mm.  
Na návrh recyklace za studena byla provedena průkazní zkouška. Bude doplněna křivka zrnitosti nakupovaným materiálem z drobného kameniva, množství přidávaného pojiva je uvažováno s průměrnou hodnotou dávky cementu 5% a 3% asf. emulze, viz protokol o průkazní zkoušce směsi recyklované ze studena, 
ozn 2: 6194,0=6 194,000 [A] 
rozšíření na každém kraji 0,20m mimo silniční obrubu: 0,20*(13,0+53,0+9,5+16,0+12,5+16,0+10,5+5,5+86,0+47,0+17,0+73,0+9,5+6,0+6,0+15,0+25,0+8,0+12,0+7,0+12,0+24,0+38,0+29,0)=110,100 [B] 
Celkem: A+B=6 304,100 [C] m2</t>
  </si>
  <si>
    <t>nezpevněná krajnice z R-mat šířky 0,5m tl. 0,1m  
0,5*(13,0+53,0+9,5+16,0+12,5+16,0+10,5+5,5+86,0+47,0+17,0+73,0+9,5+6,0+6,0+15,0+25,0+8,0+12,0+7,0+12,0+24,0+38,0+29,0) =275,250 [A] m2</t>
  </si>
  <si>
    <t>INFILTRAČNÍ POSTŘIK 0,8kg/m2 
ozn 2: 6194,0=6 194,000 [A] 
rozšíření na každém kraji 0,20m mimo silniční obrubu: 0,20*(13,0+53,0+9,5+16,0+12,5+16,0+10,5+5,5+86,0+47,0+17,0+73,0+9,5+6,0+6,0+15,0+25,0+8,0+12,0+7,0+12,0+24,0+38,0+29,0)=110,100 [B] 
Celkem: A+B=6 304,100 [C] m2</t>
  </si>
  <si>
    <t>ozn 1: 2*(12,0+12,0+10,0+12,0+16,0+11,0+13,0)=172,000 [A] 
ozn 2: 6194,0=6 194,000 [B] 
ozn 3: 9,0=9,000 [C] 
rozšíření na každém kraji 0,08m mimo silniční obrubu: 0,08*(13,0+53,0+9,5+16,0+12,5+16,0+10,5+5,5+86,0+47,0+17,0+73,0+9,5+6,0+6,0+15,0+25,0+8,0+12,0+7,0+12,0+24,0+38,0+29,0) =44,040 [D] 
Celkem: A+B+C+D=6 419,040 [E] m2</t>
  </si>
  <si>
    <t>ACO 11+  tl. 40 mm 
ozn 1: 12,0+12,0+10,0+12,0+16,0+11,0+13,0=86,000 [A] 
ozn 2: 6194,0=6 194,000 [B] 
ozn 3: 9,0=9,000 [C] 
Celkem: A+B+C=6 289,000 [D] m2</t>
  </si>
  <si>
    <t>ACL 16+ tl. 60 mm  
ozn 1: 12,0+12,0+10,0+12,0+16,0+11,0+13,0=86,000 [A] 
ozn 2: 6194,0=6 194,000 [B] 
ozn 3: 9,0=9,000 [C] 
rozšíření na každém kraji 0,08m mimo silniční obrubu: 0,08*(13,0+53,0+9,5+16,0+12,5+16,0+10,5+5,5+86,0+47,0+17,0+73,0+9,5+6,0+6,0+15,0+25,0+8,0+12,0+7,0+12,0+24,0+38,0+29,0) =44,040 [D] 
Celkem: A+B+C+D=6 333,040 [E] m2</t>
  </si>
  <si>
    <t>Posyp infiltračního postřiku drceným kamenivem fr.4-8, 2,0 kg/m2 
ozn 2: 6194,0=6 194,000 [A] 
rozšíření na každém kraji 0,20m mimo silniční obrubu: 0,20*(13,0+53,0+9,5+16,0+12,5+16,0+10,5+5,5+86,0+47,0+17,0+73,0+9,5+6,0+6,0+15,0+25,0+8,0+12,0+7,0+12,0+24,0+38,0+29,0)=110,100 [B] 
Celkem: A+B=6 304,100 [C]</t>
  </si>
  <si>
    <t>582611</t>
  </si>
  <si>
    <t>KRYTY Z BETON DLAŽDIC SE ZÁMKEM ŠEDÝCH TL 60MM DO LOŽE Z KAM</t>
  </si>
  <si>
    <t>dlažba šedá v chodníku tl. 60 mm 200x100x60mm, do lože z drti tl. 30 mm:   
ozn. 4: 5,0+3,0+4,0+3,0+4,0+4,0+6,0+4,0+4,0=37,000 [A] m2</t>
  </si>
  <si>
    <t>582612</t>
  </si>
  <si>
    <t>KRYTY Z BETON DLAŽDIC SE ZÁMKEM ŠEDÝCH TL 80MM DO LOŽE Z KAM</t>
  </si>
  <si>
    <t>dlažba šedá v chodníku tl. 80 mm 200x100x80mm, do lože z drti tl. 40 mm: 
ozn. 5: 14,0+14,0+10,0+10,0+14,0+11,0+14,0+29,0+15,0+23,0=154,000 [A] m2</t>
  </si>
  <si>
    <t>587205</t>
  </si>
  <si>
    <t>PŘEDLÁŽDĚNÍ KRYTU Z BETONOVÝCH DLAŽDIC</t>
  </si>
  <si>
    <t>předláždění vkm 2,380-2,414: 34,0*0,5=17,000 [A] m2 
předláždění u propustku v km 3,055: 14,0=14,000 [B] m2 
u zastávky v km 3,140: 13,0*0,5=6,500 [C] m2 
Celkem: A+B+C=37,500 [D] m2</t>
  </si>
  <si>
    <t>příčné přípojky od UV - PP potrubí SN 12 DN 200 mm 
1,0+6,8+7,6+6,0=21,400 [A] m</t>
  </si>
  <si>
    <t>podélné přípojky od horské vpusti - PP potrubí SN 16 DN 300 mm: 8,0+9,0+9,0+7,5+16,4+3,9+1,0+3,0+7,7+4,0+6,4+3,8+6,4+16,7+6,4+8,4+4,0+4,0=125,600 [A] m</t>
  </si>
  <si>
    <t>87458</t>
  </si>
  <si>
    <t>POTRUBÍ Z TRUB PLAST ODPAD DN DO 600MM</t>
  </si>
  <si>
    <t>propustek v km 3,055, PP potrubí SN 16 DN 600 mm: 19,95=19,950 [A] m</t>
  </si>
  <si>
    <t>nové uliční vpusti s plastovou mříží s rámem (500x500) D400 včetně kalového koše, výšky 1,46 m: 
celkem 4,0 ks=4,000 [A]</t>
  </si>
  <si>
    <t>89921</t>
  </si>
  <si>
    <t>VÝŠKOVÁ ÚPRAVA POKLOPŮ</t>
  </si>
  <si>
    <t>kanalizace 3,0=3,000 [A] 
vpusti 2,0=2,000 [B] 
Celkem: A+B=5,000 [C] ks</t>
  </si>
  <si>
    <t>89923</t>
  </si>
  <si>
    <t>VÝŠKOVÁ ÚPRAVA KRYCÍCH HRNCŮ</t>
  </si>
  <si>
    <t>vodovod 3,0 ks=3,000 [A]</t>
  </si>
  <si>
    <t>červené sloupky v účelových komunikacích: 5*2,0=10,000 [A] ks</t>
  </si>
  <si>
    <t>odvoz na dodavatelem definovanou skládku a odkup dodavatelem za cenu šrotu dle ZOP 
výměna stávajících: 21,0=21,000 [A] ks</t>
  </si>
  <si>
    <t>výměna stávajících: 21,0=21,000 [A] ks 
nové: 11,0=11,000 [B] ks 
Celkem: A+B=32,000 [C] ks</t>
  </si>
  <si>
    <t>výměna stávajících: (21,0-3)=18,000 [A] ks 
nové: (11,0-2)=9,000 [B] ks 
Celkem: A+B=27,000 [C] ks</t>
  </si>
  <si>
    <t>odvoz na dodavatelem definovanou skládku a odkup dodavatelem za cenu šrotu dle ZOP 
výměna stávajících: (21,0-3)=18,000 [A] ks</t>
  </si>
  <si>
    <t>V11a: 4*10,0=40,000 [A] m2 
V7a: 0,5*3,0*6,0=9,000 [B] m2 
Celkem: A+B=49,000 [C] m2</t>
  </si>
  <si>
    <t>917211</t>
  </si>
  <si>
    <t>ZÁHONOVÉ OBRUBY Z BETONOVÝCH OBRUBNÍKŮ ŠÍŘ 50MM</t>
  </si>
  <si>
    <t>záhonový obrubník 500/200/50mm z C35/45-XF4,XD3 do betonového lože C 20/25 nXF3 
záhonové kolem sjezdů a vchodů do RD: 8,0+11,0+11,0+5,0+10,0+6,0+9,0+7,0+11,0+7,0+10,0+7,0+11,0+9,0+15,0+12,0+14,0+7,0+9,0=179,000 [A] m</t>
  </si>
  <si>
    <t>silniční obrubník 250/150/1000  z C35/45-XF4,XD3 případně vjezdové do betonového lože C 20/25 nXF3: 
výměna: 34,0+8,0+11,0+32,0=85,000 [A] 
nové: 93,0+5,5+6,5+6,5+5,0+ 14,0+1,5+5,0+1,5+4,0+1,5+4,0+14,5+4,0+6,0+1,5+38,0=212,000 [B] 
Celkem: A+B=297,000 [C] m</t>
  </si>
  <si>
    <t>celkem boční napojení, konec, začátek úseku: 6,0+10,0+7,0+16,0+11,0+7,0+9,0+5,0+8,0+10,0+7,0+12,0+10,0+9,0+5,0+9,0+5,0+8,0+10,0=164,000 [A] m 
středová spára: 1017,0=1 017,000 [B] m 
Celkem: A+B=1 181,000 [C] m</t>
  </si>
  <si>
    <t>sanace podloží vozovky v km vpravo 3,090-3,140, šířka * délka: 2*3,0+50,0=56,000 [A] m 
vpusti a přípojka DN200: 4*(3*1,85)+(6,8+7,6+6,0)*2,0=63,000 [B] m 
propustek v km 3,055: 11,4*2,0=22,800 [C] m 
Celkem: A+B+C=141,800 [D] m</t>
  </si>
  <si>
    <t>navrtání a utěsnění kanalizačních odboček DN200mm:  
napojení drenáží DN 150 do vpustí, šachet: 4,0=4,000 [A] 
napojení přípojek DN 200 do bet trub: 3,0=3,000 [B] 
napojení přípojek DN 300: 1,0=1,000 [C] 
Celkem: A+B+C=8,000 [D] m</t>
  </si>
  <si>
    <t>935212</t>
  </si>
  <si>
    <t>PŘÍKOPOVÉ ŽLABY Z BETON TVÁRNIC ŠÍŘ DO 600MM DO BETONU TL 100MM</t>
  </si>
  <si>
    <t>příkopové žlaby 600/330/67mm do lože z betonu C20/25:  
19,0+6,0+12,6+9,0+12,0+7,0+3,5+65,0+47,0+18,0+4,5+8,0+3,0+8,5+23,0+13,0=259,100 [A] m</t>
  </si>
  <si>
    <t>vč. odvozu a uložení na trvalou skládku v dodavatelem definované vzdálenosti 
vybourání  bet. troub podélných proupustků: 6,0+8,0+5,0+7,5+15,0+2,0+5,0+3,0+4,0+2,0+4,0+2,0+7,5+4,0+6,5+2,0+3,0=86,500 [A] m</t>
  </si>
  <si>
    <t>966358</t>
  </si>
  <si>
    <t>BOURÁNÍ PROPUSTŮ Z TRUB DN DO 600MM</t>
  </si>
  <si>
    <t>vč. odvozu a uložení na trvalou skládku v dodavatelem definované vzdálenosti 
vybourání  bet. trouby, propustek v km 3,055: 19,95=19,950 [A] m</t>
  </si>
  <si>
    <t>76</t>
  </si>
  <si>
    <t>vč. odvozu a uložení na trvalou skládku v dodavatelem definované vzdálenosti 
1ks v km 2,210: 1,0=1,000 [A]</t>
  </si>
  <si>
    <t>77</t>
  </si>
  <si>
    <t>96688</t>
  </si>
  <si>
    <t>VYBOURÁNÍ KANALIZAČ ŠACHET KOMPLETNÍCH</t>
  </si>
  <si>
    <t>vč. odvozu a uložení na trvalou skládku v dodavatelem definované vzdálenosti 
horská vpust v km 2,575: 1,0=1,000 [A]</t>
  </si>
  <si>
    <t>SO 182</t>
  </si>
  <si>
    <t>Dočasné dopravní opatření pro SO 122</t>
  </si>
  <si>
    <t>914132</t>
  </si>
  <si>
    <t>DOPRAVNÍ ZNAČKY ZÁKLADNÍ VELIKOSTI OCELOVÉ FÓLIE TŘ 2 - MONTÁŽ S PŘEMÍSTĚNÍM</t>
  </si>
  <si>
    <t>dle D.4.2. SCHÉMA DOČASNÉHO DOPRAVNÍHO OPATŘENÍ 
objízdná trasa:  23,0=23,000 [A] 
na stavbě:  16,0=16,000 [B] 
Celkem: A+B=39,000 [C] ks</t>
  </si>
  <si>
    <t>914133</t>
  </si>
  <si>
    <t>DOPRAVNÍ ZNAČKY ZÁKLADNÍ VELIKOSTI OCELOVÉ FÓLIE TŘ 2 - DEMONTÁŽ</t>
  </si>
  <si>
    <t>objízdná trasa:  23,0=23,000 [A] 
na stavbě:  16,0=16,000 [B] 
Celkem: A+B=39,000 [C] ks</t>
  </si>
  <si>
    <t>914139</t>
  </si>
  <si>
    <t>DOPRAV ZNAČKY ZÁKLAD VEL OCEL FÓLIE TŘ 2 - NÁJEMNÉ</t>
  </si>
  <si>
    <t>KSDEN</t>
  </si>
  <si>
    <t>objízdná trasa:  23,0 * 31 * 2=1 426,000 [A] 
na stavbě:  16,0 * 31 * 2=992,000 [B] 
Celkem: A+B=2 418,000 [C] ksden</t>
  </si>
  <si>
    <t>914432</t>
  </si>
  <si>
    <t>DOPRAVNÍ ZNAČKY 100X150CM OCELOVÉ FÓLIE TŘ 2 - MONTÁŽ S PŘEMÍSTĚNÍM</t>
  </si>
  <si>
    <t>dle D.4.2. SCHÉMA DOČASNÉHO DOPRAVNÍHO OPATŘENÍ 
objízdná trasa:  4,0=4,000 [A] ks</t>
  </si>
  <si>
    <t>914433</t>
  </si>
  <si>
    <t>DOPRAVNÍ ZNAČKY 100X150CM OCELOVÉ FÓLIE TŘ 2 - DEMONTÁŽ</t>
  </si>
  <si>
    <t>objízdná trasa:  4,0=4,000 [A] ks</t>
  </si>
  <si>
    <t>914439</t>
  </si>
  <si>
    <t>DOPRAV ZNAČKY 100X150CM OCEL FÓLIE TŘ 2 - NÁJEMNÉ</t>
  </si>
  <si>
    <t>objízdná trasa:  4,0 * 31 * 2=248,000 [A] ksden</t>
  </si>
  <si>
    <t>916322</t>
  </si>
  <si>
    <t>DOPRAVNÍ ZÁBRANY Z2 S FÓLIÍ TŘ 2 - MONTÁŽ S PŘESUNEM</t>
  </si>
  <si>
    <t>dle D.4.2. SCHÉMA DOČASNÉHO DOPRAVNÍHO OPATŘENÍ 
objízdná trasa: 2,0=2,000 [A] 
na stavbě:  1,0=1,000 [B] 
Celkem: A+B=3,000 [C] ks</t>
  </si>
  <si>
    <t>916323</t>
  </si>
  <si>
    <t>DOPRAVNÍ ZÁBRANY Z2 S FÓLIÍ TŘ 2 - DEMONTÁŽ</t>
  </si>
  <si>
    <t>objízdná trasa: 2,0=2,000 [A] 
na stavbě:  1,0=1,000 [B] 
Celkem: A+B=3,000 [C] ks</t>
  </si>
  <si>
    <t>916329</t>
  </si>
  <si>
    <t>DOPRAVNÍ ZÁBRANY Z2 S FÓLIÍ TŘ 2 - NÁJEMNÉ</t>
  </si>
  <si>
    <t>objízdná trasa:  1,0 * 31 * 2=62,000 [A] 
na stavbě:  1,0 * 31 * 2=62,000 [B] 
Celkem: A+B=124,000 [C] ksden</t>
  </si>
  <si>
    <t>916362</t>
  </si>
  <si>
    <t>SMĚROVACÍ DESKY Z4 OBOUSTR S FÓLIÍ TŘ 2 - MONTÁŽ S PŘESUNEM</t>
  </si>
  <si>
    <t>dle D.4.2. SCHÉMA DOČASNÉHO DOPRAVNÍHO OPATŘENÍ 
na stavbě, dodávka a 1x přesun :  2*20,0=40,000 [A] ks</t>
  </si>
  <si>
    <t>916363</t>
  </si>
  <si>
    <t>SMĚROVACÍ DESKY Z4 OBOUSTR S FÓLIÍ TŘ 2 - DEMONTÁŽ</t>
  </si>
  <si>
    <t>na stavbě, dodávka a 1x přesun :  2*20,0=40,000 [A] ks</t>
  </si>
  <si>
    <t>916369</t>
  </si>
  <si>
    <t>SMĚROVACÍ DESKY Z4 OBOUSTR S FÓLIÍ TŘ 2 - NÁJEMNÉ</t>
  </si>
  <si>
    <t>na stavbě:  20 * 31 * 2=1 240,000 [A] ksden</t>
  </si>
  <si>
    <t>916622</t>
  </si>
  <si>
    <t>VODÍCÍ STĚNY Z DÍLCŮ BETON - MONTÁŽ S PŘESUNEM</t>
  </si>
  <si>
    <t>Dočasné dopravní opatření - doprava po polovinách vozovky: 
betonová svodidla výšky 1,1m 
vodící stěna podél vyztužených svahů: 105,0+102,0+57,0+6*5,0=294,000 [A] m</t>
  </si>
  <si>
    <t>916623</t>
  </si>
  <si>
    <t>VODÍCÍ STĚNY Z DÍLCŮ BETON - DEMONTÁŽ</t>
  </si>
  <si>
    <t>916629</t>
  </si>
  <si>
    <t>VODÍCÍ STĚNY Z DÍLCŮ BETON - NÁJEMNÉ</t>
  </si>
  <si>
    <t>MDEN</t>
  </si>
  <si>
    <t>Dočasné dopravní opatření - doprava po polovinách vozovky, délka * počet dnů * počet měsíců 
betonová svodidla výšky 1,1m 
vodící stěna podél vyztužených svahů: (105,0+102,0+57,0+6*5,0) * 31 * 1,5=13 671,000 [A] m</t>
  </si>
  <si>
    <t>916712</t>
  </si>
  <si>
    <t>UPEVŇOVACÍ KONSTR - PODKLADNÍ DESKA POD 28KG - MONTÁŽ S PŘESUNEM</t>
  </si>
  <si>
    <t>dle D.4.2. SCHÉMA DOČASNÉHO DOPRAVNÍHO OPATŘENÍ 
objízdná trasa značka:  2*23,0=46,000 [A] 
objízdná trasa značka 100x150: 3*4,0=12,000 [B] 
objízdná trasa zábrany Z2: 4*2,0=8,000 [C] 
na stavbě značka:  2*16,0=32,000 [D] 
na stavbě zábrany Z2: 4*1,0=4,000 [E] 
na stavbě směrovací desky Z4: 1*2*20,0=40,000 [F] 
Celkem: A+B+C+D+E+F=142,000 [G] ks</t>
  </si>
  <si>
    <t>916713</t>
  </si>
  <si>
    <t>UPEVŇOVACÍ KONSTR - PODKLADNÍ DESKA POD 28KG - DEMONTÁŽ</t>
  </si>
  <si>
    <t>objízdná trasa značka:  2*23,0=46,000 [A] 
objízdná trasa značka 100x150: 3*4,0=12,000 [B] 
objízdná trasa zábrany Z2: 4*2,0=8,000 [C] 
na stavbě značka:  2*16,0=32,000 [D] 
na stavbě zábrany Z2: 4*1,0=4,000 [E] 
na stavbě směrovací desky Z4: 1*2*20,0=40,000 [F] 
Celkem: A+B+C+D+E+F=142,000 [G] ks</t>
  </si>
  <si>
    <t>916719</t>
  </si>
  <si>
    <t>UPEVŇOVACÍ KONSTR - PODKLAD DESKA POD 28KG - NÁJEMNÉ</t>
  </si>
  <si>
    <t>objízdná trasa značka:  2*23,0=46,000 [A] 
objízdná trasa značka 100x150: 3*4,0=12,000 [B] 
objízdná trasa zábrany Z2: 4*2,0=8,000 [C] 
na stavbě značka:  2*16,0=32,000 [D] 
na stavbě zábrany Z2: 4*1,0=4,000 [E] 
na stavbě směrovací desky Z4: 1*2*20,0=40,000 [F] 
Celkem: (A+B+C+D+E+F) * 31 * 2=8 804,000 [G]  ksden</t>
  </si>
  <si>
    <t>SO 184</t>
  </si>
  <si>
    <t>Dočasné dopravní opatření pro SO 124</t>
  </si>
  <si>
    <t>dle D.6.2. SCHÉMA DOČASNÉHO DOPRAVNÍHO OPATŘENÍ 
objízdná trasa:  23,0=23,000 [A] 
na stavbě:  16,0=16,000 [B] 
Celkem: A+B=39,000 [C] ks</t>
  </si>
  <si>
    <t>objízdná trasa:  23,0 * 31 * 1=713,000 [A] 
na stavbě:  16,0 * 31 * 1=496,000 [B] 
Celkem: A+B=1 209,000 [C] ksden</t>
  </si>
  <si>
    <t>dle D.6.2. SCHÉMA DOČASNÉHO DOPRAVNÍHO OPATŘENÍ 
objízdná trasa:  4,0=4,000 [A] ks</t>
  </si>
  <si>
    <t>objízdná trasa:  4,0 * 31 * 1=124,000 [A] ksden</t>
  </si>
  <si>
    <t>dle D.6.2. SCHÉMA DOČASNÉHO DOPRAVNÍHO OPATŘENÍ 
objízdná trasa: 2,0=2,000 [A] 
na stavbě:  1,0=1,000 [B] 
Celkem: A+B=3,000 [C] ks</t>
  </si>
  <si>
    <t>objízdná trasa:  1,0 * 31 * 1=31,000 [A] 
na stavbě:  1,0 * 31 * 1=31,000 [B] 
Celkem: A+B=62,000 [C] ksden</t>
  </si>
  <si>
    <t>dle D.6.2. SCHÉMA DOČASNÉHO DOPRAVNÍHO OPATŘENÍ 
na stavbě, dodávka a 1x přesun :  2*20,0=40,000 [A] ks</t>
  </si>
  <si>
    <t>dle D.6.2. SCHÉMA DOČASNÉHO DOPRAVNÍHO OPATŘENÍ 
objízdná trasa značka:  2*23,0=46,000 [A] 
objízdná trasa značka 100x150: 3*4,0=12,000 [B] 
objízdná trasa zábrany Z2: 4*2,0=8,000 [C] 
na stavbě značka:  2*16,0=32,000 [D] 
na stavbě zábrany Z2: 4*1,0=4,000 [E] 
na stavbě směrovací desky Z4: 1*2*20,0=40,000 [F] 
Celkem: A+B+C+D+E+F=142,000 [G] ks</t>
  </si>
  <si>
    <t>objízdná trasa značka:  2*23,0=46,000 [A] 
objízdná trasa značka 100x150: 3*4,0=12,000 [B] 
objízdná trasa zábrany Z2: 4*2,0=8,000 [C] 
na stavbě značka:  2*16,0=32,000 [D] 
na stavbě zábrany Z2: 4*1,0=4,000 [E] 
na stavbě směrovací desky Z4: 1*2*20,0=40,000 [F] 
Celkem: (A+B+C+D+E+F) * 31 * 1=4 402,000 [G]  ksden</t>
  </si>
  <si>
    <t>SO 301</t>
  </si>
  <si>
    <t>Dešťová kanalizace</t>
  </si>
  <si>
    <t>Poplatky za uložení zemin a přebytků výkopku 
položka 11332: 45,4=45,400 [A] 
položka 12110: 9,20=9,200 [B] m3 
položka 12922: 50,0*0,1=5,000 [C] m3 
položka 13273A: 363,330=363,330 [D]  m3 
položka 13273B: 19,107=19,107 [E]  m3 
odečet položky 18220: -4,800=-4,800 [F] m3 
Celkem: A+B+C+D+E+F=437,237 [G] m3 
Celkem: G*2,0=874,474 [H] t</t>
  </si>
  <si>
    <t>nízký obsah PAU dle diagnostiky 
Poplatky za uložení nebezpečného odpadu.  
položka 11333: 31,78*2,4=76,272 [A] t</t>
  </si>
  <si>
    <t>vč. odvozu a uložení na trvalou skládku v dodavatelem definované vzdálenosti 
odstranění vrstev vozovky v místech rýh:  
asfaltových ploch v místní komunikaci: 126,0=126,000 [A] m2 
v silnici III. třídy: 74,0=74,000 [B] m2 
chránička kabelu NN hl. 1,5m ve vozovce+zeleni * šířka 0,5m + šachta: (5,0+8,0+33,0)*0,5+2,0*2,0=27,000 [C] m2 
Celkem: A+B+C=227,000 [D] m2 
tl. 0,20m: 0,20*D=45,400 [E] m3</t>
  </si>
  <si>
    <t>vč. odvozu na trvalou skládku v dodavatelem definované vzálenosti 
odstranění živičných vrstev v místech  rýh 
asfaltových ploch v místní komunikaci: 126,0=126,000 [A] m2 
v silnici III. třídy: 74,0=74,000 [B] m2 
chránička kabelu NN hl. 1,5m ve vozovce+zeleni * šířka 0,5m + šachta: (5,0+8,0+33,0)*0,5+2,0*2,0=27,000 [C] m2 
Celkem: A+B+C=227,000 [D] m2 
tl. 0,14m: 0,14*D=31,780 [E] m3</t>
  </si>
  <si>
    <t>ODKUP ZHOTOVITELEM 
asfaltových ploch v místní komunikaci: 445,0=445,000 [A] m2 
v silnici III. třídy: 0,0=0,000 [B] m2 
Celkem: A+B=445,000 [C] m2</t>
  </si>
  <si>
    <t>vč. odvozu a uložení na dočasnou skládku v dodavatelem definované vzdálenosti 
tl. 0,1m, šířka * délka *  *1,1 (součinitel pro sklon svahu 1:2),*1,2 (součinitel pro sklon svahu 1:1,5), *1,4 (součinitel pro sklon svahu 1:1)): 
výtok: 46,0*1,1+(3*6,0*1,0)*1,2=72,200 [A] m2 
kolem HV: 18,0*1,1=19,800 [B] m2 
Celkem: A+B=92,000 [C] m2 
tl. 0,10m: 0,1*C=9,200 [D]  m3</t>
  </si>
  <si>
    <t>položka 18220: 4,80=4,800 [A] m3</t>
  </si>
  <si>
    <t>vč. odvozu na trvalou skládku v dodavatelem definované vzálenosti 
délka obou okrajů mimo silniční obrubu, šířka 0,5m: 0,5*(5,0+80,0+15,0)=50,000 [A] m2</t>
  </si>
  <si>
    <t>vč. odvozu a uložení na trvalou skládku v dodavatelem definované vzdálenosti 
rýhy pro šachty: počet šachet * hl. 2,00  m prům. š. 2,6*2,6m + rýhy pro přípojky hl. 1,6m * délka* šířka 1,3m : 
6*2,00*((2,60*2,60))+1,6*(132,48-(6*2,6))*1,3=324,230 [A] m3 
horská vpust: 2,5*2,0*1,8=9,000 [B] m3 
chránička kabelu NN hl. 1,5m ve vozovce+zeleni * šířka 0,5m + šachta: 1,1*(5,0+8,0+33,0)*0,5+1,2*2,0*2,0=30,100 [C] m3 
Celkem: A+B+C=363,330 [D] m3</t>
  </si>
  <si>
    <t>vč. odvozu a uložení na trvalou skládku v dodavatelem definované vzdálenosti 
hloubení rýh pro betonové prahy 400/800 mm a 400/600 mm, půdorysné délky *1,2 (součinitel pro sklon svahu 1:1,5) *výška  *šířka : 
kolem HV: 3,1*1,2*0,6*0,4=0,893 [A] m3 
výtok: (4,5+5,0+0,95+1,0+(5,0+8,0)*1,2+(1,0+0,9+0,9)*1,4)*(0,8*0,4)=9,910 [B]  m3 
odstranění zeminy pod dlažbou na výtoku: (5,0+20,0*1,2+4,0*1,4)*(0,34-0,1)=8,304 [C]  m3 
Celkem: A+B+C=19,107 [D]  m3</t>
  </si>
  <si>
    <t>položka 12110: 9,20=9,200 [A] m3 
položka 12922: 50,0*0,1=5,000 [B] m3 
položka 13273A: 363,330=363,330 [C]  m3 
položka 13273B: 19,107=19,107 [D]  m3 
Celkem: A+B+C+D=396,637 [E] m3</t>
  </si>
  <si>
    <t>štěrkopískopí obsyp a zásyp 
rýhy pro šachty: počet šachet * hl. 1,90  m prům. š. 2,6*2,6m + rýhy pro přípojky hl. 1,5m * délka* šířka 1,3m : 
6*1,90*((2,60*2,60)-(3,14*0,6*0,6))+1,5*(132,48-(6*2,6))*1,3=292,093 [A] m3 
horská vpust: 2,5*2,0*1,8-(1,5*1,2*1,65)=6,030 [B] m3 
chránička kabelu NN hl. 1,5m ve vozovce+zeleni * šířka 0,5m + šachta: 1,0*(5,0+8,0+33,0)*0,5+1,1*(2,0*2,0-0,2*0,2)=27,356 [C] m3 
Celkem: A+B+C=325,479 [D] m3</t>
  </si>
  <si>
    <t>asfaltových ploch v místní komunikaci: 126,0=126,000 [A] m2 
v silnici III. třídy: 74,0=74,000 [B] m2 
Celkem: A+B=200,000 [C] m2</t>
  </si>
  <si>
    <t>tl. 0,1m, šířka * délka *  *1,1 (součinitel pro sklon svahu 1:2),*1,2 (součinitel pro sklon svahu 1:1,5), *1,4 (součinitel pro sklon svahu 1:1)): 
výtok: 6,0*1,1+(3*6,0*1,0)*1,2=28,200 [A] m2 
kolem HV: 18,0*1,1=19,800 [B] m2 
Celkem: A+B=48,000 [C] m2 
tl. 0,10m: 0,1*C=4,800 [D]  m3</t>
  </si>
  <si>
    <t>výtok: 6,0*1,1+(3*6,0*1,0)*1,2=28,200 [A] m2 
kolem HV: 18,0*1,1=19,800 [B] m2 
Celkem: A+B=48,000 [C] m2 
tl. 0,10m: 0,1*C=4,800 [D]  m3</t>
  </si>
  <si>
    <t>C 12/15-X0 
horská vpust: 1,9*1,2*0,15=0,342 [A] 
šachty: 6*1,0*1,0*0,15=0,900 [B] 
Celkem: A+B=1,242 [C] m3</t>
  </si>
  <si>
    <t>podkladní beton C20/25 - nXF3 tl. 140mm pod žulovou dlažbu tl. 200 mm, půdoryné rozměry v m2 ( *1,1 (součinitel pro sklon svahu 1:2),*1,2 (součinitel pro sklon svahu 1:1,5), *1,4 (součinitel pro sklon svahu 1:1)) celková tl. 0,14mm: 
výtok: 5,0+20,0*1,2+4,0*1,4=34,600 [A] m2 
kolem HV: 12,0*1,2=14,400 [B] m2 
Celkem: A+B=49,000 [C] m2 
tl. 0,14m: 0,14*C=6,860 [D]  m3</t>
  </si>
  <si>
    <t>štěrkové lože pro potrubí, délka * šířka * tloušťka: 
DN300: (132,48-(6*1,0))*1,3*0,10=16,442 [A] m3 
chráničky DN150: (5,0+8,0+33,0)*0,5*0,1=2,300 [C] m2 
Celkem: A+C=18,742 [D] m2</t>
  </si>
  <si>
    <t>betonové zajišťující prahy 400/600 mm mm z betonu C25/30 - XF2, XC2,  půdorysné délky *1,1 (součinitel pro sklon svahu 1:2), *1,2 (součinitel pro sklon svahu 1:1,5),  *1,4 (součinitel pro sklon svahu 1:1)  *výška 0,6m *šířka 0,4m: 
kolem HV: 3,1*1,2*0,6*0,4=0,893 [A] m3</t>
  </si>
  <si>
    <t>461384</t>
  </si>
  <si>
    <t>PATKY ZE ŽELEZOBETONU DO C25/30 VČET VÝZTUŽE</t>
  </si>
  <si>
    <t>betonové zajišťující prahy 400/800 mm mm z betonu C25/30 - XF2, XC2 vyztužené karisítí 150x150x8mm,  půdorysné délky *1,1 (součinitel pro sklon svahu 1:2), *1,2 (součinitel pro sklon svahu 1:1,5),  *1,4 (součinitel pro sklon svahu 1:1)  *výška 0,8m *šířka 0,4m: 
výtok: 4,5+5,0+0,95+1,0+(5,0+8,0)*1,2+(1,0+0,9+0,9)*1,4=30,970 [A] m 
Celkem: A*0,8*0,4=9,910 [B]  m3</t>
  </si>
  <si>
    <t>žulová dlažba tl. 200 mm do lože tl. 140 mm z betonu C20/25 - nXF3 s vyspárováním na cementovou maltu MC 25 šířka spáry 15 mm, půdoryné rozměry v m2  *1,1 (součinitel pro sklon svahu 1:2), *1,2 (součinitel pro sklon svahu 1:1,5),  *1,4 (součinitel pro sklon svahu 1:1) celkem * tl. 0,20 m: 
výtok: 5,0+20,0*1,2+4,0*1,4=34,600 [A] m2 
kolem HV: 12,0*1,2=14,400 [B] m2 
Celkem: A+B=49,000 [C] m2 
tl. 0,20m: 0,2*C=9,800 [D]  m3</t>
  </si>
  <si>
    <t>561431</t>
  </si>
  <si>
    <t>KAMENIVO ZPEVNĚNÉ CEMENTEM TŘ. I TL. DO 150MM</t>
  </si>
  <si>
    <t>SC C8/10  tl. 120 mm 
asfaltových ploch v místní komunikaci: 126,0=126,000 [A] m2 
v silnici III. třídy: 0,0=0,000 [B] m2 
Celkem: A+B=126,000 [C] m2</t>
  </si>
  <si>
    <t>vrstva ŠDa fr. 0-32 tl. 140 mm, bude zrecyklováno recyklací za studena 
asfaltových ploch v místní komunikaci: 0,0=0,000 [A] m2 
v silnici III. třídy: 74,0=74,000 [B] m2 
Celkem: A+B=74,000 [C] m2</t>
  </si>
  <si>
    <t>vrstva ŠDa fr. 0-125 tl. 200 mm 
asfaltových ploch v místní komunikaci: 126,0=126,000 [A] m2 
v silnici III. třídy: 74,0=74,000 [B] m2 
Celkem: A+B=200,000 [C] m2</t>
  </si>
  <si>
    <t>nezpevněná krajnice z R-mat šířky 0,5m tl. 0,1m  
délka obou okrajů mimo silniční obrubu, šířka 0,5m: 0,5*(5,0+80,0+15,0)=50,000 [A] m2</t>
  </si>
  <si>
    <t>asfaltových ploch v místní komunikaci: 126,0=126,000 [A] m2 
v silnici III. třídy: 0,0=0,000 [B] m2 
Celkem: A+B=126,000 [C] m2</t>
  </si>
  <si>
    <t>asfaltových ploch v místní komunikaci: 2*445,0=890,000 [A] m2 
v silnici III. třídy: 0,0=0,000 [B] m2 
Celkem: A+B=890,000 [C] m2</t>
  </si>
  <si>
    <t>ACO 11+  tl. 40 mm 
asfaltových ploch v místní komunikaci: 445,0=445,000 [A] m2 
v silnici III. třídy: 0,0=0,000 [B] m2 
Celkem: A+B=445,000 [C] m2</t>
  </si>
  <si>
    <t>ACL 16+ tl. 60 mm  
asfaltových ploch v místní komunikaci: 445,0=445,000 [A] m2 
v silnici III. třídy: 0,0=0,000 [B] m2 
Celkem: A+B=445,000 [C] m2</t>
  </si>
  <si>
    <t>chráničky NN kabelů, potrubí PE DN110 SN10 
5,0+8,0+33,0=46,000 [A] m</t>
  </si>
  <si>
    <t>PP potrubí SN 12 DN 400 mm: 132,48-(6*1,0)=126,480 [A] m</t>
  </si>
  <si>
    <t>894146</t>
  </si>
  <si>
    <t>ŠACHTY KANALIZAČNÍ Z BETON DÍLCŮ NA POTRUBÍ DN DO 400MM</t>
  </si>
  <si>
    <t>šachta Š1-Š6: 6,0=6,000 [A] ks</t>
  </si>
  <si>
    <t>894845</t>
  </si>
  <si>
    <t>ŠACHTY KANALIZAČNÍ PLASTOVÉ D 300MM</t>
  </si>
  <si>
    <t>2019_OTSKP</t>
  </si>
  <si>
    <t>Š1 revizní šachta DN315 s litinovým poklopem tř. zat. D400 pro chráničky NN: 1=1,000 [A]</t>
  </si>
  <si>
    <t>899662</t>
  </si>
  <si>
    <t>ZKOUŠKA VODOTĚSNOSTI POTRUBÍ DN DO 400MM</t>
  </si>
  <si>
    <t>potrubí PP DN400 132,48=132,480 [A] m</t>
  </si>
  <si>
    <t>napojení asfaltových ploch v místní komunikaci: 3,3+20,0+8,6+4,5=36,400 [A] m</t>
  </si>
  <si>
    <t>celkem napojení asfaltových ploch v místní komunikaci: 172,0=172,000 [A] m 
v silnici III. třídy: 92,0=92,000 [B] m 
Celkem: A+B=264,000 [C] m</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</si>
</sst>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0" fontId="0" fillId="0" borderId="2" xfId="0" applyBorder="1" applyAlignment="1">
      <alignment vertical="top"/>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sheet1.xml><?xml version="1.0" encoding="utf-8"?>
<worksheet xmlns="http://schemas.openxmlformats.org/spreadsheetml/2006/main" xmlns:r="http://schemas.openxmlformats.org/officeDocument/2006/relationships">
  <sheetPr>
    <pageSetUpPr fitToPage="1"/>
  </sheetPr>
  <dimension ref="A1:E1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0+C10+C11+C12+C13+C14+C15</f>
      </c>
      <c s="1"/>
      <c s="1"/>
    </row>
    <row r="7" spans="1:5" ht="12.75" customHeight="1">
      <c r="A7" s="1"/>
      <c s="4" t="s">
        <v>5</v>
      </c>
      <c s="7">
        <f>0+E10+E11+E12+E13+E14+E15</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000'!I3</f>
      </c>
      <c s="21">
        <f>'SO 000'!O2</f>
      </c>
      <c s="21">
        <f>C10+D10</f>
      </c>
    </row>
    <row r="11" spans="1:5" ht="12.75" customHeight="1">
      <c r="A11" s="20" t="s">
        <v>100</v>
      </c>
      <c s="20" t="s">
        <v>101</v>
      </c>
      <c s="21">
        <f>'SO 122'!I3</f>
      </c>
      <c s="21">
        <f>'SO 122'!O2</f>
      </c>
      <c s="21">
        <f>C11+D11</f>
      </c>
    </row>
    <row r="12" spans="1:5" ht="12.75" customHeight="1">
      <c r="A12" s="20" t="s">
        <v>382</v>
      </c>
      <c s="20" t="s">
        <v>383</v>
      </c>
      <c s="21">
        <f>'SO 124'!I3</f>
      </c>
      <c s="21">
        <f>'SO 124'!O2</f>
      </c>
      <c s="21">
        <f>C12+D12</f>
      </c>
    </row>
    <row r="13" spans="1:5" ht="12.75" customHeight="1">
      <c r="A13" s="20" t="s">
        <v>490</v>
      </c>
      <c s="20" t="s">
        <v>491</v>
      </c>
      <c s="21">
        <f>'SO 182'!I3</f>
      </c>
      <c s="21">
        <f>'SO 182'!O2</f>
      </c>
      <c s="21">
        <f>C13+D13</f>
      </c>
    </row>
    <row r="14" spans="1:5" ht="12.75" customHeight="1">
      <c r="A14" s="20" t="s">
        <v>547</v>
      </c>
      <c s="20" t="s">
        <v>548</v>
      </c>
      <c s="21">
        <f>'SO 184'!I3</f>
      </c>
      <c s="21">
        <f>'SO 184'!O2</f>
      </c>
      <c s="21">
        <f>C14+D14</f>
      </c>
    </row>
    <row r="15" spans="1:5" ht="12.75" customHeight="1">
      <c r="A15" s="20" t="s">
        <v>558</v>
      </c>
      <c s="20" t="s">
        <v>559</v>
      </c>
      <c s="21">
        <f>'SO 301'!I3</f>
      </c>
      <c s="21">
        <f>'SO 301'!O2</f>
      </c>
      <c s="21">
        <f>C15+D15</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2"/>
      <c s="9"/>
      <c s="8" t="s">
        <v>24</v>
      </c>
      <c s="39">
        <f>0+I8</f>
      </c>
      <c s="10"/>
      <c r="O3" t="s">
        <v>19</v>
      </c>
      <c t="s">
        <v>23</v>
      </c>
    </row>
    <row r="4" spans="1:16" ht="15" customHeight="1">
      <c r="A4" t="s">
        <v>17</v>
      </c>
      <c s="16" t="s">
        <v>18</v>
      </c>
      <c s="17" t="s">
        <v>24</v>
      </c>
      <c s="6"/>
      <c s="18" t="s">
        <v>25</v>
      </c>
      <c s="16"/>
      <c s="1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0+I9+I12+I15+I18+I21+I24+I27+I30+I33+I36+I39+I42+I45+I48</f>
      </c>
      <c>
        <f>0+O9+O12+O15+O18+O21+O24+O27+O30+O33+O36+O39+O42+O45+O48</f>
      </c>
    </row>
    <row r="9" spans="1:16" ht="12.75">
      <c r="A9" s="25" t="s">
        <v>47</v>
      </c>
      <c s="29" t="s">
        <v>29</v>
      </c>
      <c s="29" t="s">
        <v>48</v>
      </c>
      <c s="25" t="s">
        <v>49</v>
      </c>
      <c s="30" t="s">
        <v>50</v>
      </c>
      <c s="31" t="s">
        <v>51</v>
      </c>
      <c s="32">
        <v>1</v>
      </c>
      <c s="33">
        <v>50000</v>
      </c>
      <c s="33">
        <f>ROUND(ROUND(H9,2)*ROUND(G9,3),2)</f>
      </c>
      <c s="31" t="s">
        <v>52</v>
      </c>
      <c r="O9">
        <f>(I9*21)/100</f>
      </c>
      <c t="s">
        <v>23</v>
      </c>
    </row>
    <row r="10" spans="1:5" ht="12.75">
      <c r="A10" s="34" t="s">
        <v>53</v>
      </c>
      <c r="E10" s="35" t="s">
        <v>49</v>
      </c>
    </row>
    <row r="11" spans="1:5" ht="76.5">
      <c r="A11" s="38" t="s">
        <v>54</v>
      </c>
      <c r="E11" s="37" t="s">
        <v>55</v>
      </c>
    </row>
    <row r="12" spans="1:16" ht="12.75">
      <c r="A12" s="25" t="s">
        <v>47</v>
      </c>
      <c s="29" t="s">
        <v>23</v>
      </c>
      <c s="29" t="s">
        <v>56</v>
      </c>
      <c s="25" t="s">
        <v>49</v>
      </c>
      <c s="30" t="s">
        <v>57</v>
      </c>
      <c s="31" t="s">
        <v>51</v>
      </c>
      <c s="32">
        <v>1</v>
      </c>
      <c s="33">
        <v>50000</v>
      </c>
      <c s="33">
        <f>ROUND(ROUND(H12,2)*ROUND(G12,3),2)</f>
      </c>
      <c s="31" t="s">
        <v>52</v>
      </c>
      <c r="O12">
        <f>(I12*21)/100</f>
      </c>
      <c t="s">
        <v>23</v>
      </c>
    </row>
    <row r="13" spans="1:5" ht="12.75">
      <c r="A13" s="34" t="s">
        <v>53</v>
      </c>
      <c r="E13" s="35" t="s">
        <v>49</v>
      </c>
    </row>
    <row r="14" spans="1:5" ht="102">
      <c r="A14" s="38" t="s">
        <v>54</v>
      </c>
      <c r="E14" s="37" t="s">
        <v>58</v>
      </c>
    </row>
    <row r="15" spans="1:16" ht="12.75">
      <c r="A15" s="25" t="s">
        <v>47</v>
      </c>
      <c s="29" t="s">
        <v>22</v>
      </c>
      <c s="29" t="s">
        <v>59</v>
      </c>
      <c s="25" t="s">
        <v>49</v>
      </c>
      <c s="30" t="s">
        <v>60</v>
      </c>
      <c s="31" t="s">
        <v>51</v>
      </c>
      <c s="32">
        <v>1</v>
      </c>
      <c s="33">
        <v>50000</v>
      </c>
      <c s="33">
        <f>ROUND(ROUND(H15,2)*ROUND(G15,3),2)</f>
      </c>
      <c s="31" t="s">
        <v>52</v>
      </c>
      <c r="O15">
        <f>(I15*21)/100</f>
      </c>
      <c t="s">
        <v>23</v>
      </c>
    </row>
    <row r="16" spans="1:5" ht="12.75">
      <c r="A16" s="34" t="s">
        <v>53</v>
      </c>
      <c r="E16" s="35" t="s">
        <v>49</v>
      </c>
    </row>
    <row r="17" spans="1:5" ht="76.5">
      <c r="A17" s="38" t="s">
        <v>54</v>
      </c>
      <c r="E17" s="37" t="s">
        <v>61</v>
      </c>
    </row>
    <row r="18" spans="1:16" ht="12.75">
      <c r="A18" s="25" t="s">
        <v>47</v>
      </c>
      <c s="29" t="s">
        <v>33</v>
      </c>
      <c s="29" t="s">
        <v>62</v>
      </c>
      <c s="25" t="s">
        <v>49</v>
      </c>
      <c s="30" t="s">
        <v>63</v>
      </c>
      <c s="31" t="s">
        <v>64</v>
      </c>
      <c s="32">
        <v>1</v>
      </c>
      <c s="33">
        <v>50000</v>
      </c>
      <c s="33">
        <f>ROUND(ROUND(H18,2)*ROUND(G18,3),2)</f>
      </c>
      <c s="31" t="s">
        <v>52</v>
      </c>
      <c r="O18">
        <f>(I18*21)/100</f>
      </c>
      <c t="s">
        <v>23</v>
      </c>
    </row>
    <row r="19" spans="1:5" ht="12.75">
      <c r="A19" s="34" t="s">
        <v>53</v>
      </c>
      <c r="E19" s="35" t="s">
        <v>49</v>
      </c>
    </row>
    <row r="20" spans="1:5" ht="38.25">
      <c r="A20" s="38" t="s">
        <v>54</v>
      </c>
      <c r="E20" s="37" t="s">
        <v>65</v>
      </c>
    </row>
    <row r="21" spans="1:16" ht="12.75">
      <c r="A21" s="25" t="s">
        <v>47</v>
      </c>
      <c s="29" t="s">
        <v>35</v>
      </c>
      <c s="29" t="s">
        <v>66</v>
      </c>
      <c s="25" t="s">
        <v>49</v>
      </c>
      <c s="30" t="s">
        <v>67</v>
      </c>
      <c s="31" t="s">
        <v>51</v>
      </c>
      <c s="32">
        <v>1</v>
      </c>
      <c s="33">
        <v>50000</v>
      </c>
      <c s="33">
        <f>ROUND(ROUND(H21,2)*ROUND(G21,3),2)</f>
      </c>
      <c s="31" t="s">
        <v>52</v>
      </c>
      <c r="O21">
        <f>(I21*21)/100</f>
      </c>
      <c t="s">
        <v>23</v>
      </c>
    </row>
    <row r="22" spans="1:5" ht="12.75">
      <c r="A22" s="34" t="s">
        <v>53</v>
      </c>
      <c r="E22" s="35" t="s">
        <v>49</v>
      </c>
    </row>
    <row r="23" spans="1:5" ht="38.25">
      <c r="A23" s="38" t="s">
        <v>54</v>
      </c>
      <c r="E23" s="37" t="s">
        <v>68</v>
      </c>
    </row>
    <row r="24" spans="1:16" ht="12.75">
      <c r="A24" s="25" t="s">
        <v>47</v>
      </c>
      <c s="29" t="s">
        <v>37</v>
      </c>
      <c s="29" t="s">
        <v>69</v>
      </c>
      <c s="25" t="s">
        <v>49</v>
      </c>
      <c s="30" t="s">
        <v>70</v>
      </c>
      <c s="31" t="s">
        <v>51</v>
      </c>
      <c s="32">
        <v>1</v>
      </c>
      <c s="33">
        <v>40000</v>
      </c>
      <c s="33">
        <f>ROUND(ROUND(H24,2)*ROUND(G24,3),2)</f>
      </c>
      <c s="31" t="s">
        <v>52</v>
      </c>
      <c r="O24">
        <f>(I24*21)/100</f>
      </c>
      <c t="s">
        <v>23</v>
      </c>
    </row>
    <row r="25" spans="1:5" ht="12.75">
      <c r="A25" s="34" t="s">
        <v>53</v>
      </c>
      <c r="E25" s="35" t="s">
        <v>49</v>
      </c>
    </row>
    <row r="26" spans="1:5" ht="38.25">
      <c r="A26" s="38" t="s">
        <v>54</v>
      </c>
      <c r="E26" s="37" t="s">
        <v>71</v>
      </c>
    </row>
    <row r="27" spans="1:16" ht="12.75">
      <c r="A27" s="25" t="s">
        <v>47</v>
      </c>
      <c s="29" t="s">
        <v>72</v>
      </c>
      <c s="29" t="s">
        <v>73</v>
      </c>
      <c s="25" t="s">
        <v>49</v>
      </c>
      <c s="30" t="s">
        <v>74</v>
      </c>
      <c s="31" t="s">
        <v>64</v>
      </c>
      <c s="32">
        <v>1</v>
      </c>
      <c s="33">
        <v>60000</v>
      </c>
      <c s="33">
        <f>ROUND(ROUND(H27,2)*ROUND(G27,3),2)</f>
      </c>
      <c s="31" t="s">
        <v>52</v>
      </c>
      <c r="O27">
        <f>(I27*21)/100</f>
      </c>
      <c t="s">
        <v>23</v>
      </c>
    </row>
    <row r="28" spans="1:5" ht="12.75">
      <c r="A28" s="34" t="s">
        <v>53</v>
      </c>
      <c r="E28" s="35" t="s">
        <v>49</v>
      </c>
    </row>
    <row r="29" spans="1:5" ht="38.25">
      <c r="A29" s="38" t="s">
        <v>54</v>
      </c>
      <c r="E29" s="37" t="s">
        <v>75</v>
      </c>
    </row>
    <row r="30" spans="1:16" ht="12.75">
      <c r="A30" s="25" t="s">
        <v>47</v>
      </c>
      <c s="29" t="s">
        <v>76</v>
      </c>
      <c s="29" t="s">
        <v>77</v>
      </c>
      <c s="25" t="s">
        <v>49</v>
      </c>
      <c s="30" t="s">
        <v>78</v>
      </c>
      <c s="31" t="s">
        <v>51</v>
      </c>
      <c s="32">
        <v>1</v>
      </c>
      <c s="33">
        <v>40000</v>
      </c>
      <c s="33">
        <f>ROUND(ROUND(H30,2)*ROUND(G30,3),2)</f>
      </c>
      <c s="31" t="s">
        <v>52</v>
      </c>
      <c r="O30">
        <f>(I30*21)/100</f>
      </c>
      <c t="s">
        <v>23</v>
      </c>
    </row>
    <row r="31" spans="1:5" ht="12.75">
      <c r="A31" s="34" t="s">
        <v>53</v>
      </c>
      <c r="E31" s="35" t="s">
        <v>49</v>
      </c>
    </row>
    <row r="32" spans="1:5" ht="38.25">
      <c r="A32" s="38" t="s">
        <v>54</v>
      </c>
      <c r="E32" s="37" t="s">
        <v>79</v>
      </c>
    </row>
    <row r="33" spans="1:16" ht="12.75">
      <c r="A33" s="25" t="s">
        <v>47</v>
      </c>
      <c s="29" t="s">
        <v>40</v>
      </c>
      <c s="29" t="s">
        <v>80</v>
      </c>
      <c s="25" t="s">
        <v>81</v>
      </c>
      <c s="30" t="s">
        <v>82</v>
      </c>
      <c s="31" t="s">
        <v>51</v>
      </c>
      <c s="32">
        <v>1</v>
      </c>
      <c s="33">
        <v>60000</v>
      </c>
      <c s="33">
        <f>ROUND(ROUND(H33,2)*ROUND(G33,3),2)</f>
      </c>
      <c s="31" t="s">
        <v>52</v>
      </c>
      <c r="O33">
        <f>(I33*21)/100</f>
      </c>
      <c t="s">
        <v>23</v>
      </c>
    </row>
    <row r="34" spans="1:5" ht="12.75">
      <c r="A34" s="34" t="s">
        <v>53</v>
      </c>
      <c r="E34" s="35" t="s">
        <v>49</v>
      </c>
    </row>
    <row r="35" spans="1:5" ht="25.5">
      <c r="A35" s="38" t="s">
        <v>54</v>
      </c>
      <c r="E35" s="37" t="s">
        <v>83</v>
      </c>
    </row>
    <row r="36" spans="1:16" ht="12.75">
      <c r="A36" s="25" t="s">
        <v>47</v>
      </c>
      <c s="29" t="s">
        <v>42</v>
      </c>
      <c s="29" t="s">
        <v>80</v>
      </c>
      <c s="25" t="s">
        <v>84</v>
      </c>
      <c s="30" t="s">
        <v>82</v>
      </c>
      <c s="31" t="s">
        <v>51</v>
      </c>
      <c s="32">
        <v>1</v>
      </c>
      <c s="33">
        <v>60000</v>
      </c>
      <c s="33">
        <f>ROUND(ROUND(H36,2)*ROUND(G36,3),2)</f>
      </c>
      <c s="31" t="s">
        <v>52</v>
      </c>
      <c r="O36">
        <f>(I36*21)/100</f>
      </c>
      <c t="s">
        <v>23</v>
      </c>
    </row>
    <row r="37" spans="1:5" ht="12.75">
      <c r="A37" s="34" t="s">
        <v>53</v>
      </c>
      <c r="E37" s="35" t="s">
        <v>49</v>
      </c>
    </row>
    <row r="38" spans="1:5" ht="114.75">
      <c r="A38" s="38" t="s">
        <v>54</v>
      </c>
      <c r="E38" s="37" t="s">
        <v>85</v>
      </c>
    </row>
    <row r="39" spans="1:16" ht="12.75">
      <c r="A39" s="25" t="s">
        <v>47</v>
      </c>
      <c s="29" t="s">
        <v>44</v>
      </c>
      <c s="29" t="s">
        <v>80</v>
      </c>
      <c s="25" t="s">
        <v>86</v>
      </c>
      <c s="30" t="s">
        <v>82</v>
      </c>
      <c s="31" t="s">
        <v>51</v>
      </c>
      <c s="32">
        <v>1</v>
      </c>
      <c s="33">
        <v>60000</v>
      </c>
      <c s="33">
        <f>ROUND(ROUND(H39,2)*ROUND(G39,3),2)</f>
      </c>
      <c s="31" t="s">
        <v>52</v>
      </c>
      <c r="O39">
        <f>(I39*21)/100</f>
      </c>
      <c t="s">
        <v>23</v>
      </c>
    </row>
    <row r="40" spans="1:5" ht="12.75">
      <c r="A40" s="34" t="s">
        <v>53</v>
      </c>
      <c r="E40" s="35" t="s">
        <v>49</v>
      </c>
    </row>
    <row r="41" spans="1:5" ht="38.25">
      <c r="A41" s="38" t="s">
        <v>54</v>
      </c>
      <c r="E41" s="37" t="s">
        <v>87</v>
      </c>
    </row>
    <row r="42" spans="1:16" ht="12.75">
      <c r="A42" s="25" t="s">
        <v>47</v>
      </c>
      <c s="29" t="s">
        <v>88</v>
      </c>
      <c s="29" t="s">
        <v>89</v>
      </c>
      <c s="25" t="s">
        <v>49</v>
      </c>
      <c s="30" t="s">
        <v>90</v>
      </c>
      <c s="31" t="s">
        <v>51</v>
      </c>
      <c s="32">
        <v>2</v>
      </c>
      <c s="33">
        <v>15000</v>
      </c>
      <c s="33">
        <f>ROUND(ROUND(H42,2)*ROUND(G42,3),2)</f>
      </c>
      <c s="31" t="s">
        <v>52</v>
      </c>
      <c r="O42">
        <f>(I42*21)/100</f>
      </c>
      <c t="s">
        <v>23</v>
      </c>
    </row>
    <row r="43" spans="1:5" ht="12.75">
      <c r="A43" s="34" t="s">
        <v>53</v>
      </c>
      <c r="E43" s="35" t="s">
        <v>49</v>
      </c>
    </row>
    <row r="44" spans="1:5" ht="12.75">
      <c r="A44" s="38" t="s">
        <v>54</v>
      </c>
      <c r="E44" s="37" t="s">
        <v>91</v>
      </c>
    </row>
    <row r="45" spans="1:16" ht="12.75">
      <c r="A45" s="25" t="s">
        <v>47</v>
      </c>
      <c s="29" t="s">
        <v>92</v>
      </c>
      <c s="29" t="s">
        <v>93</v>
      </c>
      <c s="25" t="s">
        <v>49</v>
      </c>
      <c s="30" t="s">
        <v>90</v>
      </c>
      <c s="31" t="s">
        <v>94</v>
      </c>
      <c s="32">
        <v>1</v>
      </c>
      <c s="33">
        <v>20000</v>
      </c>
      <c s="33">
        <f>ROUND(ROUND(H45,2)*ROUND(G45,3),2)</f>
      </c>
      <c s="31" t="s">
        <v>52</v>
      </c>
      <c r="O45">
        <f>(I45*21)/100</f>
      </c>
      <c t="s">
        <v>23</v>
      </c>
    </row>
    <row r="46" spans="1:5" ht="12.75">
      <c r="A46" s="34" t="s">
        <v>53</v>
      </c>
      <c r="E46" s="35" t="s">
        <v>49</v>
      </c>
    </row>
    <row r="47" spans="1:5" ht="63.75">
      <c r="A47" s="38" t="s">
        <v>54</v>
      </c>
      <c r="E47" s="37" t="s">
        <v>95</v>
      </c>
    </row>
    <row r="48" spans="1:16" ht="12.75">
      <c r="A48" s="25" t="s">
        <v>47</v>
      </c>
      <c s="29" t="s">
        <v>96</v>
      </c>
      <c s="29" t="s">
        <v>97</v>
      </c>
      <c s="25" t="s">
        <v>49</v>
      </c>
      <c s="30" t="s">
        <v>98</v>
      </c>
      <c s="31" t="s">
        <v>51</v>
      </c>
      <c s="32">
        <v>1</v>
      </c>
      <c s="33">
        <v>60000</v>
      </c>
      <c s="33">
        <f>ROUND(ROUND(H48,2)*ROUND(G48,3),2)</f>
      </c>
      <c s="31" t="s">
        <v>52</v>
      </c>
      <c r="O48">
        <f>(I48*21)/100</f>
      </c>
      <c t="s">
        <v>23</v>
      </c>
    </row>
    <row r="49" spans="1:5" ht="12.75">
      <c r="A49" s="34" t="s">
        <v>53</v>
      </c>
      <c r="E49" s="35" t="s">
        <v>49</v>
      </c>
    </row>
    <row r="50" spans="1:5" ht="140.25">
      <c r="A50" s="36" t="s">
        <v>54</v>
      </c>
      <c r="E50" s="37" t="s">
        <v>99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2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0+O8+O18+O88+O113+O132+O163+O167+O189</f>
      </c>
      <c t="s">
        <v>22</v>
      </c>
    </row>
    <row r="3" spans="1:16" ht="15" customHeight="1">
      <c r="A3" t="s">
        <v>12</v>
      </c>
      <c s="12" t="s">
        <v>14</v>
      </c>
      <c s="13" t="s">
        <v>15</v>
      </c>
      <c s="1"/>
      <c s="14" t="s">
        <v>16</v>
      </c>
      <c s="12"/>
      <c s="9"/>
      <c s="8" t="s">
        <v>100</v>
      </c>
      <c s="39">
        <f>0+I8+I18+I88+I113+I132+I163+I167+I189</f>
      </c>
      <c s="10"/>
      <c r="O3" t="s">
        <v>19</v>
      </c>
      <c t="s">
        <v>23</v>
      </c>
    </row>
    <row r="4" spans="1:16" ht="15" customHeight="1">
      <c r="A4" t="s">
        <v>17</v>
      </c>
      <c s="16" t="s">
        <v>18</v>
      </c>
      <c s="17" t="s">
        <v>100</v>
      </c>
      <c s="6"/>
      <c s="18" t="s">
        <v>101</v>
      </c>
      <c s="16"/>
      <c s="1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0+I9+I12+I15</f>
      </c>
      <c>
        <f>0+O9+O12+O15</f>
      </c>
    </row>
    <row r="9" spans="1:16" ht="12.75">
      <c r="A9" s="25" t="s">
        <v>47</v>
      </c>
      <c s="29" t="s">
        <v>29</v>
      </c>
      <c s="29" t="s">
        <v>102</v>
      </c>
      <c s="25" t="s">
        <v>49</v>
      </c>
      <c s="30" t="s">
        <v>103</v>
      </c>
      <c s="31" t="s">
        <v>104</v>
      </c>
      <c s="32">
        <v>3919.92</v>
      </c>
      <c s="33">
        <v>300</v>
      </c>
      <c s="33">
        <f>ROUND(ROUND(H9,2)*ROUND(G9,3),2)</f>
      </c>
      <c s="31" t="s">
        <v>52</v>
      </c>
      <c r="O9">
        <f>(I9*21)/100</f>
      </c>
      <c t="s">
        <v>23</v>
      </c>
    </row>
    <row r="10" spans="1:5" ht="12.75">
      <c r="A10" s="34" t="s">
        <v>53</v>
      </c>
      <c r="E10" s="35" t="s">
        <v>49</v>
      </c>
    </row>
    <row r="11" spans="1:5" ht="191.25">
      <c r="A11" s="38" t="s">
        <v>54</v>
      </c>
      <c r="E11" s="37" t="s">
        <v>105</v>
      </c>
    </row>
    <row r="12" spans="1:16" ht="12.75">
      <c r="A12" s="25" t="s">
        <v>47</v>
      </c>
      <c s="29" t="s">
        <v>23</v>
      </c>
      <c s="29" t="s">
        <v>106</v>
      </c>
      <c s="25" t="s">
        <v>49</v>
      </c>
      <c s="30" t="s">
        <v>107</v>
      </c>
      <c s="31" t="s">
        <v>104</v>
      </c>
      <c s="32">
        <v>5.5</v>
      </c>
      <c s="33">
        <v>350</v>
      </c>
      <c s="33">
        <f>ROUND(ROUND(H12,2)*ROUND(G12,3),2)</f>
      </c>
      <c s="31" t="s">
        <v>52</v>
      </c>
      <c r="O12">
        <f>(I12*21)/100</f>
      </c>
      <c t="s">
        <v>23</v>
      </c>
    </row>
    <row r="13" spans="1:5" ht="12.75">
      <c r="A13" s="34" t="s">
        <v>53</v>
      </c>
      <c r="E13" s="35" t="s">
        <v>49</v>
      </c>
    </row>
    <row r="14" spans="1:5" ht="51">
      <c r="A14" s="38" t="s">
        <v>54</v>
      </c>
      <c r="E14" s="37" t="s">
        <v>108</v>
      </c>
    </row>
    <row r="15" spans="1:16" ht="12.75">
      <c r="A15" s="25" t="s">
        <v>47</v>
      </c>
      <c s="29" t="s">
        <v>22</v>
      </c>
      <c s="29" t="s">
        <v>109</v>
      </c>
      <c s="25" t="s">
        <v>49</v>
      </c>
      <c s="30" t="s">
        <v>110</v>
      </c>
      <c s="31" t="s">
        <v>104</v>
      </c>
      <c s="32">
        <v>636.749</v>
      </c>
      <c s="33">
        <v>1000</v>
      </c>
      <c s="33">
        <f>ROUND(ROUND(H15,2)*ROUND(G15,3),2)</f>
      </c>
      <c s="31" t="s">
        <v>52</v>
      </c>
      <c r="O15">
        <f>(I15*21)/100</f>
      </c>
      <c t="s">
        <v>23</v>
      </c>
    </row>
    <row r="16" spans="1:5" ht="12.75">
      <c r="A16" s="34" t="s">
        <v>53</v>
      </c>
      <c r="E16" s="35" t="s">
        <v>49</v>
      </c>
    </row>
    <row r="17" spans="1:5" ht="76.5">
      <c r="A17" s="36" t="s">
        <v>54</v>
      </c>
      <c r="E17" s="37" t="s">
        <v>111</v>
      </c>
    </row>
    <row r="18" spans="1:18" ht="12.75" customHeight="1">
      <c r="A18" s="6" t="s">
        <v>45</v>
      </c>
      <c s="6"/>
      <c s="41" t="s">
        <v>29</v>
      </c>
      <c s="6"/>
      <c s="27" t="s">
        <v>112</v>
      </c>
      <c s="6"/>
      <c s="6"/>
      <c s="6"/>
      <c s="42">
        <f>0+Q18</f>
      </c>
      <c s="6"/>
      <c r="O18">
        <f>0+R18</f>
      </c>
      <c r="Q18">
        <f>0+I19+I22+I25+I28+I31+I34+I37+I40+I43+I46+I49+I52+I55+I58+I61+I64+I67+I70+I73+I76+I79+I82+I85</f>
      </c>
      <c>
        <f>0+O19+O22+O25+O28+O31+O34+O37+O40+O43+O46+O49+O52+O55+O58+O61+O64+O67+O70+O73+O76+O79+O82+O85</f>
      </c>
    </row>
    <row r="19" spans="1:16" ht="12.75">
      <c r="A19" s="25" t="s">
        <v>47</v>
      </c>
      <c s="29" t="s">
        <v>33</v>
      </c>
      <c s="29" t="s">
        <v>113</v>
      </c>
      <c s="25" t="s">
        <v>49</v>
      </c>
      <c s="30" t="s">
        <v>114</v>
      </c>
      <c s="31" t="s">
        <v>115</v>
      </c>
      <c s="32">
        <v>810</v>
      </c>
      <c s="33">
        <v>40</v>
      </c>
      <c s="33">
        <f>ROUND(ROUND(H19,2)*ROUND(G19,3),2)</f>
      </c>
      <c s="31" t="s">
        <v>52</v>
      </c>
      <c r="O19">
        <f>(I19*21)/100</f>
      </c>
      <c t="s">
        <v>23</v>
      </c>
    </row>
    <row r="20" spans="1:5" ht="12.75">
      <c r="A20" s="34" t="s">
        <v>53</v>
      </c>
      <c r="E20" s="35" t="s">
        <v>49</v>
      </c>
    </row>
    <row r="21" spans="1:5" ht="102">
      <c r="A21" s="38" t="s">
        <v>54</v>
      </c>
      <c r="E21" s="37" t="s">
        <v>116</v>
      </c>
    </row>
    <row r="22" spans="1:16" ht="12.75">
      <c r="A22" s="25" t="s">
        <v>47</v>
      </c>
      <c s="29" t="s">
        <v>35</v>
      </c>
      <c s="29" t="s">
        <v>117</v>
      </c>
      <c s="25" t="s">
        <v>49</v>
      </c>
      <c s="30" t="s">
        <v>118</v>
      </c>
      <c s="31" t="s">
        <v>94</v>
      </c>
      <c s="32">
        <v>13</v>
      </c>
      <c s="33">
        <v>4290</v>
      </c>
      <c s="33">
        <f>ROUND(ROUND(H22,2)*ROUND(G22,3),2)</f>
      </c>
      <c s="31" t="s">
        <v>52</v>
      </c>
      <c r="O22">
        <f>(I22*21)/100</f>
      </c>
      <c t="s">
        <v>23</v>
      </c>
    </row>
    <row r="23" spans="1:5" ht="12.75">
      <c r="A23" s="34" t="s">
        <v>53</v>
      </c>
      <c r="E23" s="35" t="s">
        <v>49</v>
      </c>
    </row>
    <row r="24" spans="1:5" ht="38.25">
      <c r="A24" s="38" t="s">
        <v>54</v>
      </c>
      <c r="E24" s="37" t="s">
        <v>119</v>
      </c>
    </row>
    <row r="25" spans="1:16" ht="25.5">
      <c r="A25" s="25" t="s">
        <v>47</v>
      </c>
      <c s="29" t="s">
        <v>37</v>
      </c>
      <c s="29" t="s">
        <v>120</v>
      </c>
      <c s="25" t="s">
        <v>49</v>
      </c>
      <c s="30" t="s">
        <v>121</v>
      </c>
      <c s="31" t="s">
        <v>122</v>
      </c>
      <c s="32">
        <v>221.311</v>
      </c>
      <c s="33">
        <v>231</v>
      </c>
      <c s="33">
        <f>ROUND(ROUND(H25,2)*ROUND(G25,3),2)</f>
      </c>
      <c s="31" t="s">
        <v>52</v>
      </c>
      <c r="O25">
        <f>(I25*21)/100</f>
      </c>
      <c t="s">
        <v>23</v>
      </c>
    </row>
    <row r="26" spans="1:5" ht="12.75">
      <c r="A26" s="34" t="s">
        <v>53</v>
      </c>
      <c r="E26" s="35" t="s">
        <v>49</v>
      </c>
    </row>
    <row r="27" spans="1:5" ht="255">
      <c r="A27" s="38" t="s">
        <v>54</v>
      </c>
      <c r="E27" s="37" t="s">
        <v>123</v>
      </c>
    </row>
    <row r="28" spans="1:16" ht="12.75">
      <c r="A28" s="25" t="s">
        <v>47</v>
      </c>
      <c s="29" t="s">
        <v>72</v>
      </c>
      <c s="29" t="s">
        <v>124</v>
      </c>
      <c s="25" t="s">
        <v>81</v>
      </c>
      <c s="30" t="s">
        <v>125</v>
      </c>
      <c s="31" t="s">
        <v>122</v>
      </c>
      <c s="32">
        <v>120.712</v>
      </c>
      <c s="33">
        <v>491</v>
      </c>
      <c s="33">
        <f>ROUND(ROUND(H28,2)*ROUND(G28,3),2)</f>
      </c>
      <c s="31" t="s">
        <v>52</v>
      </c>
      <c r="O28">
        <f>(I28*21)/100</f>
      </c>
      <c t="s">
        <v>23</v>
      </c>
    </row>
    <row r="29" spans="1:5" ht="12.75">
      <c r="A29" s="34" t="s">
        <v>53</v>
      </c>
      <c r="E29" s="35" t="s">
        <v>49</v>
      </c>
    </row>
    <row r="30" spans="1:5" ht="242.25">
      <c r="A30" s="38" t="s">
        <v>54</v>
      </c>
      <c r="E30" s="37" t="s">
        <v>126</v>
      </c>
    </row>
    <row r="31" spans="1:16" ht="12.75">
      <c r="A31" s="25" t="s">
        <v>47</v>
      </c>
      <c s="29" t="s">
        <v>76</v>
      </c>
      <c s="29" t="s">
        <v>124</v>
      </c>
      <c s="25" t="s">
        <v>84</v>
      </c>
      <c s="30" t="s">
        <v>125</v>
      </c>
      <c s="31" t="s">
        <v>122</v>
      </c>
      <c s="32">
        <v>144.6</v>
      </c>
      <c s="33">
        <v>491</v>
      </c>
      <c s="33">
        <f>ROUND(ROUND(H31,2)*ROUND(G31,3),2)</f>
      </c>
      <c s="31" t="s">
        <v>52</v>
      </c>
      <c r="O31">
        <f>(I31*21)/100</f>
      </c>
      <c t="s">
        <v>23</v>
      </c>
    </row>
    <row r="32" spans="1:5" ht="12.75">
      <c r="A32" s="34" t="s">
        <v>53</v>
      </c>
      <c r="E32" s="35" t="s">
        <v>49</v>
      </c>
    </row>
    <row r="33" spans="1:5" ht="38.25">
      <c r="A33" s="38" t="s">
        <v>54</v>
      </c>
      <c r="E33" s="37" t="s">
        <v>127</v>
      </c>
    </row>
    <row r="34" spans="1:16" ht="12.75">
      <c r="A34" s="25" t="s">
        <v>47</v>
      </c>
      <c s="29" t="s">
        <v>40</v>
      </c>
      <c s="29" t="s">
        <v>128</v>
      </c>
      <c s="25" t="s">
        <v>49</v>
      </c>
      <c s="30" t="s">
        <v>129</v>
      </c>
      <c s="31" t="s">
        <v>122</v>
      </c>
      <c s="32">
        <v>260.28</v>
      </c>
      <c s="33">
        <v>1140</v>
      </c>
      <c s="33">
        <f>ROUND(ROUND(H34,2)*ROUND(G34,3),2)</f>
      </c>
      <c s="31" t="s">
        <v>52</v>
      </c>
      <c r="O34">
        <f>(I34*21)/100</f>
      </c>
      <c t="s">
        <v>23</v>
      </c>
    </row>
    <row r="35" spans="1:5" ht="12.75">
      <c r="A35" s="34" t="s">
        <v>53</v>
      </c>
      <c r="E35" s="35" t="s">
        <v>49</v>
      </c>
    </row>
    <row r="36" spans="1:5" ht="63.75">
      <c r="A36" s="38" t="s">
        <v>54</v>
      </c>
      <c r="E36" s="37" t="s">
        <v>130</v>
      </c>
    </row>
    <row r="37" spans="1:16" ht="12.75">
      <c r="A37" s="25" t="s">
        <v>47</v>
      </c>
      <c s="29" t="s">
        <v>42</v>
      </c>
      <c s="29" t="s">
        <v>131</v>
      </c>
      <c s="25" t="s">
        <v>49</v>
      </c>
      <c s="30" t="s">
        <v>132</v>
      </c>
      <c s="31" t="s">
        <v>122</v>
      </c>
      <c s="32">
        <v>170.5</v>
      </c>
      <c s="33">
        <v>50</v>
      </c>
      <c s="33">
        <f>ROUND(ROUND(H37,2)*ROUND(G37,3),2)</f>
      </c>
      <c s="31" t="s">
        <v>52</v>
      </c>
      <c r="O37">
        <f>(I37*21)/100</f>
      </c>
      <c t="s">
        <v>23</v>
      </c>
    </row>
    <row r="38" spans="1:5" ht="12.75">
      <c r="A38" s="34" t="s">
        <v>53</v>
      </c>
      <c r="E38" s="35" t="s">
        <v>49</v>
      </c>
    </row>
    <row r="39" spans="1:5" ht="140.25">
      <c r="A39" s="38" t="s">
        <v>54</v>
      </c>
      <c r="E39" s="37" t="s">
        <v>133</v>
      </c>
    </row>
    <row r="40" spans="1:16" ht="12.75">
      <c r="A40" s="25" t="s">
        <v>47</v>
      </c>
      <c s="29" t="s">
        <v>44</v>
      </c>
      <c s="29" t="s">
        <v>134</v>
      </c>
      <c s="25" t="s">
        <v>49</v>
      </c>
      <c s="30" t="s">
        <v>135</v>
      </c>
      <c s="31" t="s">
        <v>122</v>
      </c>
      <c s="32">
        <v>1099.85</v>
      </c>
      <c s="33">
        <v>166</v>
      </c>
      <c s="33">
        <f>ROUND(ROUND(H40,2)*ROUND(G40,3),2)</f>
      </c>
      <c s="31" t="s">
        <v>52</v>
      </c>
      <c r="O40">
        <f>(I40*21)/100</f>
      </c>
      <c t="s">
        <v>23</v>
      </c>
    </row>
    <row r="41" spans="1:5" ht="12.75">
      <c r="A41" s="34" t="s">
        <v>53</v>
      </c>
      <c r="E41" s="35" t="s">
        <v>49</v>
      </c>
    </row>
    <row r="42" spans="1:5" ht="191.25">
      <c r="A42" s="38" t="s">
        <v>54</v>
      </c>
      <c r="E42" s="37" t="s">
        <v>136</v>
      </c>
    </row>
    <row r="43" spans="1:16" ht="12.75">
      <c r="A43" s="25" t="s">
        <v>47</v>
      </c>
      <c s="29" t="s">
        <v>88</v>
      </c>
      <c s="29" t="s">
        <v>137</v>
      </c>
      <c s="25" t="s">
        <v>49</v>
      </c>
      <c s="30" t="s">
        <v>138</v>
      </c>
      <c s="31" t="s">
        <v>122</v>
      </c>
      <c s="32">
        <v>103.6</v>
      </c>
      <c s="33">
        <v>87</v>
      </c>
      <c s="33">
        <f>ROUND(ROUND(H43,2)*ROUND(G43,3),2)</f>
      </c>
      <c s="31" t="s">
        <v>52</v>
      </c>
      <c r="O43">
        <f>(I43*21)/100</f>
      </c>
      <c t="s">
        <v>23</v>
      </c>
    </row>
    <row r="44" spans="1:5" ht="12.75">
      <c r="A44" s="34" t="s">
        <v>53</v>
      </c>
      <c r="E44" s="35" t="s">
        <v>49</v>
      </c>
    </row>
    <row r="45" spans="1:5" ht="38.25">
      <c r="A45" s="38" t="s">
        <v>54</v>
      </c>
      <c r="E45" s="37" t="s">
        <v>139</v>
      </c>
    </row>
    <row r="46" spans="1:16" ht="12.75">
      <c r="A46" s="25" t="s">
        <v>47</v>
      </c>
      <c s="29" t="s">
        <v>92</v>
      </c>
      <c s="29" t="s">
        <v>140</v>
      </c>
      <c s="25" t="s">
        <v>49</v>
      </c>
      <c s="30" t="s">
        <v>141</v>
      </c>
      <c s="31" t="s">
        <v>115</v>
      </c>
      <c s="32">
        <v>489</v>
      </c>
      <c s="33">
        <v>39</v>
      </c>
      <c s="33">
        <f>ROUND(ROUND(H46,2)*ROUND(G46,3),2)</f>
      </c>
      <c s="31" t="s">
        <v>52</v>
      </c>
      <c r="O46">
        <f>(I46*21)/100</f>
      </c>
      <c t="s">
        <v>23</v>
      </c>
    </row>
    <row r="47" spans="1:5" ht="12.75">
      <c r="A47" s="34" t="s">
        <v>53</v>
      </c>
      <c r="E47" s="35" t="s">
        <v>49</v>
      </c>
    </row>
    <row r="48" spans="1:5" ht="63.75">
      <c r="A48" s="38" t="s">
        <v>54</v>
      </c>
      <c r="E48" s="37" t="s">
        <v>142</v>
      </c>
    </row>
    <row r="49" spans="1:16" ht="12.75">
      <c r="A49" s="25" t="s">
        <v>47</v>
      </c>
      <c s="29" t="s">
        <v>96</v>
      </c>
      <c s="29" t="s">
        <v>143</v>
      </c>
      <c s="25" t="s">
        <v>49</v>
      </c>
      <c s="30" t="s">
        <v>144</v>
      </c>
      <c s="31" t="s">
        <v>122</v>
      </c>
      <c s="32">
        <v>290</v>
      </c>
      <c s="33">
        <v>349</v>
      </c>
      <c s="33">
        <f>ROUND(ROUND(H49,2)*ROUND(G49,3),2)</f>
      </c>
      <c s="31" t="s">
        <v>52</v>
      </c>
      <c r="O49">
        <f>(I49*21)/100</f>
      </c>
      <c t="s">
        <v>23</v>
      </c>
    </row>
    <row r="50" spans="1:5" ht="12.75">
      <c r="A50" s="34" t="s">
        <v>53</v>
      </c>
      <c r="E50" s="35" t="s">
        <v>49</v>
      </c>
    </row>
    <row r="51" spans="1:5" ht="63.75">
      <c r="A51" s="38" t="s">
        <v>54</v>
      </c>
      <c r="E51" s="37" t="s">
        <v>145</v>
      </c>
    </row>
    <row r="52" spans="1:16" ht="12.75">
      <c r="A52" s="25" t="s">
        <v>47</v>
      </c>
      <c s="29" t="s">
        <v>146</v>
      </c>
      <c s="29" t="s">
        <v>147</v>
      </c>
      <c s="25" t="s">
        <v>49</v>
      </c>
      <c s="30" t="s">
        <v>148</v>
      </c>
      <c s="31" t="s">
        <v>122</v>
      </c>
      <c s="32">
        <v>34</v>
      </c>
      <c s="33">
        <v>212</v>
      </c>
      <c s="33">
        <f>ROUND(ROUND(H52,2)*ROUND(G52,3),2)</f>
      </c>
      <c s="31" t="s">
        <v>52</v>
      </c>
      <c r="O52">
        <f>(I52*21)/100</f>
      </c>
      <c t="s">
        <v>23</v>
      </c>
    </row>
    <row r="53" spans="1:5" ht="12.75">
      <c r="A53" s="34" t="s">
        <v>53</v>
      </c>
      <c r="E53" s="35" t="s">
        <v>49</v>
      </c>
    </row>
    <row r="54" spans="1:5" ht="25.5">
      <c r="A54" s="38" t="s">
        <v>54</v>
      </c>
      <c r="E54" s="37" t="s">
        <v>149</v>
      </c>
    </row>
    <row r="55" spans="1:16" ht="12.75">
      <c r="A55" s="25" t="s">
        <v>47</v>
      </c>
      <c s="29" t="s">
        <v>150</v>
      </c>
      <c s="29" t="s">
        <v>151</v>
      </c>
      <c s="25" t="s">
        <v>81</v>
      </c>
      <c s="30" t="s">
        <v>152</v>
      </c>
      <c s="31" t="s">
        <v>122</v>
      </c>
      <c s="32">
        <v>179.611</v>
      </c>
      <c s="33">
        <v>256</v>
      </c>
      <c s="33">
        <f>ROUND(ROUND(H55,2)*ROUND(G55,3),2)</f>
      </c>
      <c s="31" t="s">
        <v>52</v>
      </c>
      <c r="O55">
        <f>(I55*21)/100</f>
      </c>
      <c t="s">
        <v>23</v>
      </c>
    </row>
    <row r="56" spans="1:5" ht="12.75">
      <c r="A56" s="34" t="s">
        <v>53</v>
      </c>
      <c r="E56" s="35" t="s">
        <v>49</v>
      </c>
    </row>
    <row r="57" spans="1:5" ht="127.5">
      <c r="A57" s="38" t="s">
        <v>54</v>
      </c>
      <c r="E57" s="37" t="s">
        <v>153</v>
      </c>
    </row>
    <row r="58" spans="1:16" ht="12.75">
      <c r="A58" s="25" t="s">
        <v>47</v>
      </c>
      <c s="29" t="s">
        <v>154</v>
      </c>
      <c s="29" t="s">
        <v>151</v>
      </c>
      <c s="25" t="s">
        <v>84</v>
      </c>
      <c s="30" t="s">
        <v>152</v>
      </c>
      <c s="31" t="s">
        <v>122</v>
      </c>
      <c s="32">
        <v>9</v>
      </c>
      <c s="33">
        <v>256</v>
      </c>
      <c s="33">
        <f>ROUND(ROUND(H58,2)*ROUND(G58,3),2)</f>
      </c>
      <c s="31" t="s">
        <v>52</v>
      </c>
      <c r="O58">
        <f>(I58*21)/100</f>
      </c>
      <c t="s">
        <v>23</v>
      </c>
    </row>
    <row r="59" spans="1:5" ht="12.75">
      <c r="A59" s="34" t="s">
        <v>53</v>
      </c>
      <c r="E59" s="35" t="s">
        <v>49</v>
      </c>
    </row>
    <row r="60" spans="1:5" ht="25.5">
      <c r="A60" s="38" t="s">
        <v>54</v>
      </c>
      <c r="E60" s="37" t="s">
        <v>155</v>
      </c>
    </row>
    <row r="61" spans="1:16" ht="12.75">
      <c r="A61" s="25" t="s">
        <v>47</v>
      </c>
      <c s="29" t="s">
        <v>156</v>
      </c>
      <c s="29" t="s">
        <v>151</v>
      </c>
      <c s="25" t="s">
        <v>86</v>
      </c>
      <c s="30" t="s">
        <v>152</v>
      </c>
      <c s="31" t="s">
        <v>122</v>
      </c>
      <c s="32">
        <v>3.888</v>
      </c>
      <c s="33">
        <v>256</v>
      </c>
      <c s="33">
        <f>ROUND(ROUND(H61,2)*ROUND(G61,3),2)</f>
      </c>
      <c s="31" t="s">
        <v>52</v>
      </c>
      <c r="O61">
        <f>(I61*21)/100</f>
      </c>
      <c t="s">
        <v>23</v>
      </c>
    </row>
    <row r="62" spans="1:5" ht="12.75">
      <c r="A62" s="34" t="s">
        <v>53</v>
      </c>
      <c r="E62" s="35" t="s">
        <v>49</v>
      </c>
    </row>
    <row r="63" spans="1:5" ht="76.5">
      <c r="A63" s="38" t="s">
        <v>54</v>
      </c>
      <c r="E63" s="37" t="s">
        <v>157</v>
      </c>
    </row>
    <row r="64" spans="1:16" ht="12.75">
      <c r="A64" s="25" t="s">
        <v>47</v>
      </c>
      <c s="29" t="s">
        <v>158</v>
      </c>
      <c s="29" t="s">
        <v>159</v>
      </c>
      <c s="25" t="s">
        <v>49</v>
      </c>
      <c s="30" t="s">
        <v>160</v>
      </c>
      <c s="31" t="s">
        <v>122</v>
      </c>
      <c s="32">
        <v>1842.249</v>
      </c>
      <c s="33">
        <v>16</v>
      </c>
      <c s="33">
        <f>ROUND(ROUND(H64,2)*ROUND(G64,3),2)</f>
      </c>
      <c s="31" t="s">
        <v>52</v>
      </c>
      <c r="O64">
        <f>(I64*21)/100</f>
      </c>
      <c t="s">
        <v>23</v>
      </c>
    </row>
    <row r="65" spans="1:5" ht="12.75">
      <c r="A65" s="34" t="s">
        <v>53</v>
      </c>
      <c r="E65" s="35" t="s">
        <v>49</v>
      </c>
    </row>
    <row r="66" spans="1:5" ht="127.5">
      <c r="A66" s="38" t="s">
        <v>54</v>
      </c>
      <c r="E66" s="37" t="s">
        <v>161</v>
      </c>
    </row>
    <row r="67" spans="1:16" ht="12.75">
      <c r="A67" s="25" t="s">
        <v>47</v>
      </c>
      <c s="29" t="s">
        <v>162</v>
      </c>
      <c s="29" t="s">
        <v>163</v>
      </c>
      <c s="25" t="s">
        <v>49</v>
      </c>
      <c s="30" t="s">
        <v>164</v>
      </c>
      <c s="31" t="s">
        <v>122</v>
      </c>
      <c s="32">
        <v>1285.65</v>
      </c>
      <c s="33">
        <v>526</v>
      </c>
      <c s="33">
        <f>ROUND(ROUND(H67,2)*ROUND(G67,3),2)</f>
      </c>
      <c s="31" t="s">
        <v>52</v>
      </c>
      <c r="O67">
        <f>(I67*21)/100</f>
      </c>
      <c t="s">
        <v>23</v>
      </c>
    </row>
    <row r="68" spans="1:5" ht="12.75">
      <c r="A68" s="34" t="s">
        <v>53</v>
      </c>
      <c r="E68" s="35" t="s">
        <v>49</v>
      </c>
    </row>
    <row r="69" spans="1:5" ht="153">
      <c r="A69" s="38" t="s">
        <v>54</v>
      </c>
      <c r="E69" s="37" t="s">
        <v>165</v>
      </c>
    </row>
    <row r="70" spans="1:16" ht="12.75">
      <c r="A70" s="25" t="s">
        <v>47</v>
      </c>
      <c s="29" t="s">
        <v>166</v>
      </c>
      <c s="29" t="s">
        <v>167</v>
      </c>
      <c s="25" t="s">
        <v>49</v>
      </c>
      <c s="30" t="s">
        <v>168</v>
      </c>
      <c s="31" t="s">
        <v>122</v>
      </c>
      <c s="32">
        <v>51.25</v>
      </c>
      <c s="33">
        <v>196</v>
      </c>
      <c s="33">
        <f>ROUND(ROUND(H70,2)*ROUND(G70,3),2)</f>
      </c>
      <c s="31" t="s">
        <v>52</v>
      </c>
      <c r="O70">
        <f>(I70*21)/100</f>
      </c>
      <c t="s">
        <v>23</v>
      </c>
    </row>
    <row r="71" spans="1:5" ht="12.75">
      <c r="A71" s="34" t="s">
        <v>53</v>
      </c>
      <c r="E71" s="35" t="s">
        <v>49</v>
      </c>
    </row>
    <row r="72" spans="1:5" ht="102">
      <c r="A72" s="38" t="s">
        <v>54</v>
      </c>
      <c r="E72" s="37" t="s">
        <v>169</v>
      </c>
    </row>
    <row r="73" spans="1:16" ht="12.75">
      <c r="A73" s="25" t="s">
        <v>47</v>
      </c>
      <c s="29" t="s">
        <v>170</v>
      </c>
      <c s="29" t="s">
        <v>171</v>
      </c>
      <c s="25" t="s">
        <v>49</v>
      </c>
      <c s="30" t="s">
        <v>172</v>
      </c>
      <c s="31" t="s">
        <v>122</v>
      </c>
      <c s="32">
        <v>167.419</v>
      </c>
      <c s="33">
        <v>730</v>
      </c>
      <c s="33">
        <f>ROUND(ROUND(H73,2)*ROUND(G73,3),2)</f>
      </c>
      <c s="31" t="s">
        <v>52</v>
      </c>
      <c r="O73">
        <f>(I73*21)/100</f>
      </c>
      <c t="s">
        <v>23</v>
      </c>
    </row>
    <row r="74" spans="1:5" ht="12.75">
      <c r="A74" s="34" t="s">
        <v>53</v>
      </c>
      <c r="E74" s="35" t="s">
        <v>49</v>
      </c>
    </row>
    <row r="75" spans="1:5" ht="140.25">
      <c r="A75" s="38" t="s">
        <v>54</v>
      </c>
      <c r="E75" s="37" t="s">
        <v>173</v>
      </c>
    </row>
    <row r="76" spans="1:16" ht="12.75">
      <c r="A76" s="25" t="s">
        <v>47</v>
      </c>
      <c s="29" t="s">
        <v>174</v>
      </c>
      <c s="29" t="s">
        <v>175</v>
      </c>
      <c s="25" t="s">
        <v>49</v>
      </c>
      <c s="30" t="s">
        <v>176</v>
      </c>
      <c s="31" t="s">
        <v>115</v>
      </c>
      <c s="32">
        <v>1139.255</v>
      </c>
      <c s="33">
        <v>13</v>
      </c>
      <c s="33">
        <f>ROUND(ROUND(H76,2)*ROUND(G76,3),2)</f>
      </c>
      <c s="31" t="s">
        <v>52</v>
      </c>
      <c r="O76">
        <f>(I76*21)/100</f>
      </c>
      <c t="s">
        <v>23</v>
      </c>
    </row>
    <row r="77" spans="1:5" ht="12.75">
      <c r="A77" s="34" t="s">
        <v>53</v>
      </c>
      <c r="E77" s="35" t="s">
        <v>49</v>
      </c>
    </row>
    <row r="78" spans="1:5" ht="216.75">
      <c r="A78" s="38" t="s">
        <v>54</v>
      </c>
      <c r="E78" s="37" t="s">
        <v>177</v>
      </c>
    </row>
    <row r="79" spans="1:16" ht="12.75">
      <c r="A79" s="25" t="s">
        <v>47</v>
      </c>
      <c s="29" t="s">
        <v>178</v>
      </c>
      <c s="29" t="s">
        <v>179</v>
      </c>
      <c s="25" t="s">
        <v>49</v>
      </c>
      <c s="30" t="s">
        <v>180</v>
      </c>
      <c s="31" t="s">
        <v>122</v>
      </c>
      <c s="32">
        <v>52.35</v>
      </c>
      <c s="33">
        <v>216</v>
      </c>
      <c s="33">
        <f>ROUND(ROUND(H79,2)*ROUND(G79,3),2)</f>
      </c>
      <c s="31" t="s">
        <v>52</v>
      </c>
      <c r="O79">
        <f>(I79*21)/100</f>
      </c>
      <c t="s">
        <v>23</v>
      </c>
    </row>
    <row r="80" spans="1:5" ht="12.75">
      <c r="A80" s="34" t="s">
        <v>53</v>
      </c>
      <c r="E80" s="35" t="s">
        <v>49</v>
      </c>
    </row>
    <row r="81" spans="1:5" ht="102">
      <c r="A81" s="38" t="s">
        <v>54</v>
      </c>
      <c r="E81" s="37" t="s">
        <v>181</v>
      </c>
    </row>
    <row r="82" spans="1:16" ht="12.75">
      <c r="A82" s="25" t="s">
        <v>47</v>
      </c>
      <c s="29" t="s">
        <v>182</v>
      </c>
      <c s="29" t="s">
        <v>183</v>
      </c>
      <c s="25" t="s">
        <v>49</v>
      </c>
      <c s="30" t="s">
        <v>184</v>
      </c>
      <c s="31" t="s">
        <v>115</v>
      </c>
      <c s="32">
        <v>1089.65</v>
      </c>
      <c s="33">
        <v>14</v>
      </c>
      <c s="33">
        <f>ROUND(ROUND(H82,2)*ROUND(G82,3),2)</f>
      </c>
      <c s="31" t="s">
        <v>52</v>
      </c>
      <c r="O82">
        <f>(I82*21)/100</f>
      </c>
      <c t="s">
        <v>23</v>
      </c>
    </row>
    <row r="83" spans="1:5" ht="12.75">
      <c r="A83" s="34" t="s">
        <v>53</v>
      </c>
      <c r="E83" s="35" t="s">
        <v>49</v>
      </c>
    </row>
    <row r="84" spans="1:5" ht="165.75">
      <c r="A84" s="38" t="s">
        <v>54</v>
      </c>
      <c r="E84" s="37" t="s">
        <v>185</v>
      </c>
    </row>
    <row r="85" spans="1:16" ht="12.75">
      <c r="A85" s="25" t="s">
        <v>47</v>
      </c>
      <c s="29" t="s">
        <v>186</v>
      </c>
      <c s="29" t="s">
        <v>187</v>
      </c>
      <c s="25" t="s">
        <v>49</v>
      </c>
      <c s="30" t="s">
        <v>188</v>
      </c>
      <c s="31" t="s">
        <v>115</v>
      </c>
      <c s="32">
        <v>1089.65</v>
      </c>
      <c s="33">
        <v>4</v>
      </c>
      <c s="33">
        <f>ROUND(ROUND(H85,2)*ROUND(G85,3),2)</f>
      </c>
      <c s="31" t="s">
        <v>52</v>
      </c>
      <c r="O85">
        <f>(I85*21)/100</f>
      </c>
      <c t="s">
        <v>23</v>
      </c>
    </row>
    <row r="86" spans="1:5" ht="12.75">
      <c r="A86" s="34" t="s">
        <v>53</v>
      </c>
      <c r="E86" s="35" t="s">
        <v>49</v>
      </c>
    </row>
    <row r="87" spans="1:5" ht="165.75">
      <c r="A87" s="36" t="s">
        <v>54</v>
      </c>
      <c r="E87" s="37" t="s">
        <v>185</v>
      </c>
    </row>
    <row r="88" spans="1:18" ht="12.75" customHeight="1">
      <c r="A88" s="6" t="s">
        <v>45</v>
      </c>
      <c s="6"/>
      <c s="41" t="s">
        <v>23</v>
      </c>
      <c s="6"/>
      <c s="27" t="s">
        <v>189</v>
      </c>
      <c s="6"/>
      <c s="6"/>
      <c s="6"/>
      <c s="42">
        <f>0+Q88</f>
      </c>
      <c s="6"/>
      <c r="O88">
        <f>0+R88</f>
      </c>
      <c r="Q88">
        <f>0+I89+I92+I95+I98+I101+I104+I107+I110</f>
      </c>
      <c>
        <f>0+O89+O92+O95+O98+O101+O104+O107+O110</f>
      </c>
    </row>
    <row r="89" spans="1:16" ht="12.75">
      <c r="A89" s="25" t="s">
        <v>47</v>
      </c>
      <c s="29" t="s">
        <v>190</v>
      </c>
      <c s="29" t="s">
        <v>191</v>
      </c>
      <c s="25" t="s">
        <v>49</v>
      </c>
      <c s="30" t="s">
        <v>192</v>
      </c>
      <c s="31" t="s">
        <v>193</v>
      </c>
      <c s="32">
        <v>80</v>
      </c>
      <c s="33">
        <v>301</v>
      </c>
      <c s="33">
        <f>ROUND(ROUND(H89,2)*ROUND(G89,3),2)</f>
      </c>
      <c s="31" t="s">
        <v>52</v>
      </c>
      <c r="O89">
        <f>(I89*21)/100</f>
      </c>
      <c t="s">
        <v>23</v>
      </c>
    </row>
    <row r="90" spans="1:5" ht="12.75">
      <c r="A90" s="34" t="s">
        <v>53</v>
      </c>
      <c r="E90" s="35" t="s">
        <v>49</v>
      </c>
    </row>
    <row r="91" spans="1:5" ht="38.25">
      <c r="A91" s="38" t="s">
        <v>54</v>
      </c>
      <c r="E91" s="37" t="s">
        <v>194</v>
      </c>
    </row>
    <row r="92" spans="1:16" ht="12.75">
      <c r="A92" s="25" t="s">
        <v>47</v>
      </c>
      <c s="29" t="s">
        <v>195</v>
      </c>
      <c s="29" t="s">
        <v>196</v>
      </c>
      <c s="25" t="s">
        <v>49</v>
      </c>
      <c s="30" t="s">
        <v>197</v>
      </c>
      <c s="31" t="s">
        <v>115</v>
      </c>
      <c s="32">
        <v>160</v>
      </c>
      <c s="33">
        <v>54</v>
      </c>
      <c s="33">
        <f>ROUND(ROUND(H92,2)*ROUND(G92,3),2)</f>
      </c>
      <c s="31" t="s">
        <v>52</v>
      </c>
      <c r="O92">
        <f>(I92*21)/100</f>
      </c>
      <c t="s">
        <v>23</v>
      </c>
    </row>
    <row r="93" spans="1:5" ht="12.75">
      <c r="A93" s="34" t="s">
        <v>53</v>
      </c>
      <c r="E93" s="35" t="s">
        <v>49</v>
      </c>
    </row>
    <row r="94" spans="1:5" ht="25.5">
      <c r="A94" s="38" t="s">
        <v>54</v>
      </c>
      <c r="E94" s="37" t="s">
        <v>198</v>
      </c>
    </row>
    <row r="95" spans="1:16" ht="12.75">
      <c r="A95" s="25" t="s">
        <v>47</v>
      </c>
      <c s="29" t="s">
        <v>199</v>
      </c>
      <c s="29" t="s">
        <v>200</v>
      </c>
      <c s="25" t="s">
        <v>81</v>
      </c>
      <c s="30" t="s">
        <v>201</v>
      </c>
      <c s="31" t="s">
        <v>115</v>
      </c>
      <c s="32">
        <v>566.15</v>
      </c>
      <c s="33">
        <v>399</v>
      </c>
      <c s="33">
        <f>ROUND(ROUND(H95,2)*ROUND(G95,3),2)</f>
      </c>
      <c s="31" t="s">
        <v>52</v>
      </c>
      <c r="O95">
        <f>(I95*21)/100</f>
      </c>
      <c t="s">
        <v>23</v>
      </c>
    </row>
    <row r="96" spans="1:5" ht="12.75">
      <c r="A96" s="34" t="s">
        <v>53</v>
      </c>
      <c r="E96" s="35" t="s">
        <v>49</v>
      </c>
    </row>
    <row r="97" spans="1:5" ht="102">
      <c r="A97" s="38" t="s">
        <v>54</v>
      </c>
      <c r="E97" s="37" t="s">
        <v>202</v>
      </c>
    </row>
    <row r="98" spans="1:16" ht="12.75">
      <c r="A98" s="25" t="s">
        <v>47</v>
      </c>
      <c s="29" t="s">
        <v>203</v>
      </c>
      <c s="29" t="s">
        <v>200</v>
      </c>
      <c s="25" t="s">
        <v>84</v>
      </c>
      <c s="30" t="s">
        <v>201</v>
      </c>
      <c s="31" t="s">
        <v>115</v>
      </c>
      <c s="32">
        <v>566.15</v>
      </c>
      <c s="33">
        <v>399</v>
      </c>
      <c s="33">
        <f>ROUND(ROUND(H98,2)*ROUND(G98,3),2)</f>
      </c>
      <c s="31" t="s">
        <v>52</v>
      </c>
      <c r="O98">
        <f>(I98*21)/100</f>
      </c>
      <c t="s">
        <v>23</v>
      </c>
    </row>
    <row r="99" spans="1:5" ht="12.75">
      <c r="A99" s="34" t="s">
        <v>53</v>
      </c>
      <c r="E99" s="35" t="s">
        <v>49</v>
      </c>
    </row>
    <row r="100" spans="1:5" ht="102">
      <c r="A100" s="38" t="s">
        <v>54</v>
      </c>
      <c r="E100" s="37" t="s">
        <v>204</v>
      </c>
    </row>
    <row r="101" spans="1:16" ht="12.75">
      <c r="A101" s="25" t="s">
        <v>47</v>
      </c>
      <c s="29" t="s">
        <v>205</v>
      </c>
      <c s="29" t="s">
        <v>206</v>
      </c>
      <c s="25" t="s">
        <v>49</v>
      </c>
      <c s="30" t="s">
        <v>207</v>
      </c>
      <c s="31" t="s">
        <v>122</v>
      </c>
      <c s="32">
        <v>9.18</v>
      </c>
      <c s="33">
        <v>724</v>
      </c>
      <c s="33">
        <f>ROUND(ROUND(H101,2)*ROUND(G101,3),2)</f>
      </c>
      <c s="31" t="s">
        <v>52</v>
      </c>
      <c r="O101">
        <f>(I101*21)/100</f>
      </c>
      <c t="s">
        <v>23</v>
      </c>
    </row>
    <row r="102" spans="1:5" ht="12.75">
      <c r="A102" s="34" t="s">
        <v>53</v>
      </c>
      <c r="E102" s="35" t="s">
        <v>49</v>
      </c>
    </row>
    <row r="103" spans="1:5" ht="38.25">
      <c r="A103" s="38" t="s">
        <v>54</v>
      </c>
      <c r="E103" s="37" t="s">
        <v>208</v>
      </c>
    </row>
    <row r="104" spans="1:16" ht="12.75">
      <c r="A104" s="25" t="s">
        <v>47</v>
      </c>
      <c s="29" t="s">
        <v>209</v>
      </c>
      <c s="29" t="s">
        <v>210</v>
      </c>
      <c s="25" t="s">
        <v>49</v>
      </c>
      <c s="30" t="s">
        <v>211</v>
      </c>
      <c s="31" t="s">
        <v>115</v>
      </c>
      <c s="32">
        <v>1237.6</v>
      </c>
      <c s="33">
        <v>294</v>
      </c>
      <c s="33">
        <f>ROUND(ROUND(H104,2)*ROUND(G104,3),2)</f>
      </c>
      <c s="31" t="s">
        <v>52</v>
      </c>
      <c r="O104">
        <f>(I104*21)/100</f>
      </c>
      <c t="s">
        <v>23</v>
      </c>
    </row>
    <row r="105" spans="1:5" ht="12.75">
      <c r="A105" s="34" t="s">
        <v>53</v>
      </c>
      <c r="E105" s="35" t="s">
        <v>49</v>
      </c>
    </row>
    <row r="106" spans="1:5" ht="102">
      <c r="A106" s="38" t="s">
        <v>54</v>
      </c>
      <c r="E106" s="37" t="s">
        <v>212</v>
      </c>
    </row>
    <row r="107" spans="1:16" ht="12.75">
      <c r="A107" s="25" t="s">
        <v>47</v>
      </c>
      <c s="29" t="s">
        <v>213</v>
      </c>
      <c s="29" t="s">
        <v>214</v>
      </c>
      <c s="25" t="s">
        <v>49</v>
      </c>
      <c s="30" t="s">
        <v>215</v>
      </c>
      <c s="31" t="s">
        <v>115</v>
      </c>
      <c s="32">
        <v>4249</v>
      </c>
      <c s="33">
        <v>232</v>
      </c>
      <c s="33">
        <f>ROUND(ROUND(H107,2)*ROUND(G107,3),2)</f>
      </c>
      <c s="31" t="s">
        <v>52</v>
      </c>
      <c r="O107">
        <f>(I107*21)/100</f>
      </c>
      <c t="s">
        <v>23</v>
      </c>
    </row>
    <row r="108" spans="1:5" ht="12.75">
      <c r="A108" s="34" t="s">
        <v>53</v>
      </c>
      <c r="E108" s="35" t="s">
        <v>49</v>
      </c>
    </row>
    <row r="109" spans="1:5" ht="153">
      <c r="A109" s="38" t="s">
        <v>54</v>
      </c>
      <c r="E109" s="37" t="s">
        <v>216</v>
      </c>
    </row>
    <row r="110" spans="1:16" ht="12.75">
      <c r="A110" s="25" t="s">
        <v>47</v>
      </c>
      <c s="29" t="s">
        <v>217</v>
      </c>
      <c s="29" t="s">
        <v>218</v>
      </c>
      <c s="25" t="s">
        <v>49</v>
      </c>
      <c s="30" t="s">
        <v>219</v>
      </c>
      <c s="31" t="s">
        <v>115</v>
      </c>
      <c s="32">
        <v>1393.75</v>
      </c>
      <c s="33">
        <v>70</v>
      </c>
      <c s="33">
        <f>ROUND(ROUND(H110,2)*ROUND(G110,3),2)</f>
      </c>
      <c s="31" t="s">
        <v>52</v>
      </c>
      <c r="O110">
        <f>(I110*21)/100</f>
      </c>
      <c t="s">
        <v>23</v>
      </c>
    </row>
    <row r="111" spans="1:5" ht="12.75">
      <c r="A111" s="34" t="s">
        <v>53</v>
      </c>
      <c r="E111" s="35" t="s">
        <v>49</v>
      </c>
    </row>
    <row r="112" spans="1:5" ht="165.75">
      <c r="A112" s="36" t="s">
        <v>54</v>
      </c>
      <c r="E112" s="37" t="s">
        <v>220</v>
      </c>
    </row>
    <row r="113" spans="1:18" ht="12.75" customHeight="1">
      <c r="A113" s="6" t="s">
        <v>45</v>
      </c>
      <c s="6"/>
      <c s="41" t="s">
        <v>33</v>
      </c>
      <c s="6"/>
      <c s="27" t="s">
        <v>221</v>
      </c>
      <c s="6"/>
      <c s="6"/>
      <c s="6"/>
      <c s="42">
        <f>0+Q113</f>
      </c>
      <c s="6"/>
      <c r="O113">
        <f>0+R113</f>
      </c>
      <c r="Q113">
        <f>0+I114+I117+I120+I123+I126+I129</f>
      </c>
      <c>
        <f>0+O114+O117+O120+O123+O126+O129</f>
      </c>
    </row>
    <row r="114" spans="1:16" ht="12.75">
      <c r="A114" s="25" t="s">
        <v>47</v>
      </c>
      <c s="29" t="s">
        <v>222</v>
      </c>
      <c s="29" t="s">
        <v>223</v>
      </c>
      <c s="25" t="s">
        <v>49</v>
      </c>
      <c s="30" t="s">
        <v>224</v>
      </c>
      <c s="31" t="s">
        <v>122</v>
      </c>
      <c s="32">
        <v>0.642</v>
      </c>
      <c s="33">
        <v>2280</v>
      </c>
      <c s="33">
        <f>ROUND(ROUND(H114,2)*ROUND(G114,3),2)</f>
      </c>
      <c s="31" t="s">
        <v>52</v>
      </c>
      <c r="O114">
        <f>(I114*21)/100</f>
      </c>
      <c t="s">
        <v>23</v>
      </c>
    </row>
    <row r="115" spans="1:5" ht="12.75">
      <c r="A115" s="34" t="s">
        <v>53</v>
      </c>
      <c r="E115" s="35" t="s">
        <v>49</v>
      </c>
    </row>
    <row r="116" spans="1:5" ht="51">
      <c r="A116" s="38" t="s">
        <v>54</v>
      </c>
      <c r="E116" s="37" t="s">
        <v>225</v>
      </c>
    </row>
    <row r="117" spans="1:16" ht="12.75">
      <c r="A117" s="25" t="s">
        <v>47</v>
      </c>
      <c s="29" t="s">
        <v>226</v>
      </c>
      <c s="29" t="s">
        <v>227</v>
      </c>
      <c s="25" t="s">
        <v>81</v>
      </c>
      <c s="30" t="s">
        <v>228</v>
      </c>
      <c s="31" t="s">
        <v>122</v>
      </c>
      <c s="32">
        <v>15.03</v>
      </c>
      <c s="33">
        <v>2650</v>
      </c>
      <c s="33">
        <f>ROUND(ROUND(H117,2)*ROUND(G117,3),2)</f>
      </c>
      <c s="31" t="s">
        <v>52</v>
      </c>
      <c r="O117">
        <f>(I117*21)/100</f>
      </c>
      <c t="s">
        <v>23</v>
      </c>
    </row>
    <row r="118" spans="1:5" ht="12.75">
      <c r="A118" s="34" t="s">
        <v>53</v>
      </c>
      <c r="E118" s="35" t="s">
        <v>49</v>
      </c>
    </row>
    <row r="119" spans="1:5" ht="25.5">
      <c r="A119" s="38" t="s">
        <v>54</v>
      </c>
      <c r="E119" s="37" t="s">
        <v>229</v>
      </c>
    </row>
    <row r="120" spans="1:16" ht="12.75">
      <c r="A120" s="25" t="s">
        <v>47</v>
      </c>
      <c s="29" t="s">
        <v>230</v>
      </c>
      <c s="29" t="s">
        <v>227</v>
      </c>
      <c s="25" t="s">
        <v>84</v>
      </c>
      <c s="30" t="s">
        <v>228</v>
      </c>
      <c s="31" t="s">
        <v>122</v>
      </c>
      <c s="32">
        <v>36.792</v>
      </c>
      <c s="33">
        <v>2650</v>
      </c>
      <c s="33">
        <f>ROUND(ROUND(H120,2)*ROUND(G120,3),2)</f>
      </c>
      <c s="31" t="s">
        <v>52</v>
      </c>
      <c r="O120">
        <f>(I120*21)/100</f>
      </c>
      <c t="s">
        <v>23</v>
      </c>
    </row>
    <row r="121" spans="1:5" ht="12.75">
      <c r="A121" s="34" t="s">
        <v>53</v>
      </c>
      <c r="E121" s="35" t="s">
        <v>49</v>
      </c>
    </row>
    <row r="122" spans="1:5" ht="102">
      <c r="A122" s="38" t="s">
        <v>54</v>
      </c>
      <c r="E122" s="37" t="s">
        <v>231</v>
      </c>
    </row>
    <row r="123" spans="1:16" ht="12.75">
      <c r="A123" s="25" t="s">
        <v>47</v>
      </c>
      <c s="29" t="s">
        <v>232</v>
      </c>
      <c s="29" t="s">
        <v>233</v>
      </c>
      <c s="25" t="s">
        <v>49</v>
      </c>
      <c s="30" t="s">
        <v>234</v>
      </c>
      <c s="31" t="s">
        <v>122</v>
      </c>
      <c s="32">
        <v>14.046</v>
      </c>
      <c s="33">
        <v>820</v>
      </c>
      <c s="33">
        <f>ROUND(ROUND(H123,2)*ROUND(G123,3),2)</f>
      </c>
      <c s="31" t="s">
        <v>52</v>
      </c>
      <c r="O123">
        <f>(I123*21)/100</f>
      </c>
      <c t="s">
        <v>23</v>
      </c>
    </row>
    <row r="124" spans="1:5" ht="12.75">
      <c r="A124" s="34" t="s">
        <v>53</v>
      </c>
      <c r="E124" s="35" t="s">
        <v>49</v>
      </c>
    </row>
    <row r="125" spans="1:5" ht="51">
      <c r="A125" s="38" t="s">
        <v>54</v>
      </c>
      <c r="E125" s="37" t="s">
        <v>235</v>
      </c>
    </row>
    <row r="126" spans="1:16" ht="12.75">
      <c r="A126" s="25" t="s">
        <v>47</v>
      </c>
      <c s="29" t="s">
        <v>236</v>
      </c>
      <c s="29" t="s">
        <v>237</v>
      </c>
      <c s="25" t="s">
        <v>49</v>
      </c>
      <c s="30" t="s">
        <v>238</v>
      </c>
      <c s="31" t="s">
        <v>122</v>
      </c>
      <c s="32">
        <v>3.888</v>
      </c>
      <c s="33">
        <v>2990</v>
      </c>
      <c s="33">
        <f>ROUND(ROUND(H126,2)*ROUND(G126,3),2)</f>
      </c>
      <c s="31" t="s">
        <v>52</v>
      </c>
      <c r="O126">
        <f>(I126*21)/100</f>
      </c>
      <c t="s">
        <v>23</v>
      </c>
    </row>
    <row r="127" spans="1:5" ht="12.75">
      <c r="A127" s="34" t="s">
        <v>53</v>
      </c>
      <c r="E127" s="35" t="s">
        <v>49</v>
      </c>
    </row>
    <row r="128" spans="1:5" ht="63.75">
      <c r="A128" s="38" t="s">
        <v>54</v>
      </c>
      <c r="E128" s="37" t="s">
        <v>239</v>
      </c>
    </row>
    <row r="129" spans="1:16" ht="12.75">
      <c r="A129" s="25" t="s">
        <v>47</v>
      </c>
      <c s="29" t="s">
        <v>240</v>
      </c>
      <c s="29" t="s">
        <v>241</v>
      </c>
      <c s="25" t="s">
        <v>49</v>
      </c>
      <c s="30" t="s">
        <v>242</v>
      </c>
      <c s="31" t="s">
        <v>122</v>
      </c>
      <c s="32">
        <v>52.56</v>
      </c>
      <c s="33">
        <v>4780</v>
      </c>
      <c s="33">
        <f>ROUND(ROUND(H129,2)*ROUND(G129,3),2)</f>
      </c>
      <c s="31" t="s">
        <v>52</v>
      </c>
      <c r="O129">
        <f>(I129*21)/100</f>
      </c>
      <c t="s">
        <v>23</v>
      </c>
    </row>
    <row r="130" spans="1:5" ht="12.75">
      <c r="A130" s="34" t="s">
        <v>53</v>
      </c>
      <c r="E130" s="35" t="s">
        <v>49</v>
      </c>
    </row>
    <row r="131" spans="1:5" ht="114.75">
      <c r="A131" s="36" t="s">
        <v>54</v>
      </c>
      <c r="E131" s="37" t="s">
        <v>243</v>
      </c>
    </row>
    <row r="132" spans="1:18" ht="12.75" customHeight="1">
      <c r="A132" s="6" t="s">
        <v>45</v>
      </c>
      <c s="6"/>
      <c s="41" t="s">
        <v>35</v>
      </c>
      <c s="6"/>
      <c s="27" t="s">
        <v>244</v>
      </c>
      <c s="6"/>
      <c s="6"/>
      <c s="6"/>
      <c s="42">
        <f>0+Q132</f>
      </c>
      <c s="6"/>
      <c r="O132">
        <f>0+R132</f>
      </c>
      <c r="Q132">
        <f>0+I133+I136+I139+I142+I145+I148+I151+I154+I157+I160</f>
      </c>
      <c>
        <f>0+O133+O136+O139+O142+O145+O148+O151+O154+O157+O160</f>
      </c>
    </row>
    <row r="133" spans="1:16" ht="12.75">
      <c r="A133" s="25" t="s">
        <v>47</v>
      </c>
      <c s="29" t="s">
        <v>245</v>
      </c>
      <c s="29" t="s">
        <v>246</v>
      </c>
      <c s="25" t="s">
        <v>81</v>
      </c>
      <c s="30" t="s">
        <v>247</v>
      </c>
      <c s="31" t="s">
        <v>115</v>
      </c>
      <c s="32">
        <v>1015.755</v>
      </c>
      <c s="33">
        <v>104</v>
      </c>
      <c s="33">
        <f>ROUND(ROUND(H133,2)*ROUND(G133,3),2)</f>
      </c>
      <c s="31" t="s">
        <v>52</v>
      </c>
      <c r="O133">
        <f>(I133*21)/100</f>
      </c>
      <c t="s">
        <v>23</v>
      </c>
    </row>
    <row r="134" spans="1:5" ht="12.75">
      <c r="A134" s="34" t="s">
        <v>53</v>
      </c>
      <c r="E134" s="35" t="s">
        <v>49</v>
      </c>
    </row>
    <row r="135" spans="1:5" ht="216.75">
      <c r="A135" s="38" t="s">
        <v>54</v>
      </c>
      <c r="E135" s="37" t="s">
        <v>248</v>
      </c>
    </row>
    <row r="136" spans="1:16" ht="12.75">
      <c r="A136" s="25" t="s">
        <v>47</v>
      </c>
      <c s="29" t="s">
        <v>249</v>
      </c>
      <c s="29" t="s">
        <v>246</v>
      </c>
      <c s="25" t="s">
        <v>84</v>
      </c>
      <c s="30" t="s">
        <v>247</v>
      </c>
      <c s="31" t="s">
        <v>115</v>
      </c>
      <c s="32">
        <v>98</v>
      </c>
      <c s="33">
        <v>104</v>
      </c>
      <c s="33">
        <f>ROUND(ROUND(H136,2)*ROUND(G136,3),2)</f>
      </c>
      <c s="31" t="s">
        <v>52</v>
      </c>
      <c r="O136">
        <f>(I136*21)/100</f>
      </c>
      <c t="s">
        <v>23</v>
      </c>
    </row>
    <row r="137" spans="1:5" ht="12.75">
      <c r="A137" s="34" t="s">
        <v>53</v>
      </c>
      <c r="E137" s="35" t="s">
        <v>49</v>
      </c>
    </row>
    <row r="138" spans="1:5" ht="25.5">
      <c r="A138" s="38" t="s">
        <v>54</v>
      </c>
      <c r="E138" s="37" t="s">
        <v>250</v>
      </c>
    </row>
    <row r="139" spans="1:16" ht="12.75">
      <c r="A139" s="25" t="s">
        <v>47</v>
      </c>
      <c s="29" t="s">
        <v>251</v>
      </c>
      <c s="29" t="s">
        <v>252</v>
      </c>
      <c s="25" t="s">
        <v>49</v>
      </c>
      <c s="30" t="s">
        <v>253</v>
      </c>
      <c s="31" t="s">
        <v>115</v>
      </c>
      <c s="32">
        <v>1106.555</v>
      </c>
      <c s="33">
        <v>138</v>
      </c>
      <c s="33">
        <f>ROUND(ROUND(H139,2)*ROUND(G139,3),2)</f>
      </c>
      <c s="31" t="s">
        <v>52</v>
      </c>
      <c r="O139">
        <f>(I139*21)/100</f>
      </c>
      <c t="s">
        <v>23</v>
      </c>
    </row>
    <row r="140" spans="1:5" ht="12.75">
      <c r="A140" s="34" t="s">
        <v>53</v>
      </c>
      <c r="E140" s="35" t="s">
        <v>49</v>
      </c>
    </row>
    <row r="141" spans="1:5" ht="229.5">
      <c r="A141" s="38" t="s">
        <v>54</v>
      </c>
      <c r="E141" s="37" t="s">
        <v>254</v>
      </c>
    </row>
    <row r="142" spans="1:16" ht="12.75">
      <c r="A142" s="25" t="s">
        <v>47</v>
      </c>
      <c s="29" t="s">
        <v>255</v>
      </c>
      <c s="29" t="s">
        <v>256</v>
      </c>
      <c s="25" t="s">
        <v>49</v>
      </c>
      <c s="30" t="s">
        <v>257</v>
      </c>
      <c s="31" t="s">
        <v>115</v>
      </c>
      <c s="32">
        <v>2933.2</v>
      </c>
      <c s="33">
        <v>301</v>
      </c>
      <c s="33">
        <f>ROUND(ROUND(H142,2)*ROUND(G142,3),2)</f>
      </c>
      <c s="31" t="s">
        <v>52</v>
      </c>
      <c r="O142">
        <f>(I142*21)/100</f>
      </c>
      <c t="s">
        <v>23</v>
      </c>
    </row>
    <row r="143" spans="1:5" ht="12.75">
      <c r="A143" s="34" t="s">
        <v>53</v>
      </c>
      <c r="E143" s="35" t="s">
        <v>49</v>
      </c>
    </row>
    <row r="144" spans="1:5" ht="114.75">
      <c r="A144" s="38" t="s">
        <v>54</v>
      </c>
      <c r="E144" s="37" t="s">
        <v>258</v>
      </c>
    </row>
    <row r="145" spans="1:16" ht="12.75">
      <c r="A145" s="25" t="s">
        <v>47</v>
      </c>
      <c s="29" t="s">
        <v>259</v>
      </c>
      <c s="29" t="s">
        <v>260</v>
      </c>
      <c s="25" t="s">
        <v>49</v>
      </c>
      <c s="30" t="s">
        <v>261</v>
      </c>
      <c s="31" t="s">
        <v>115</v>
      </c>
      <c s="32">
        <v>664</v>
      </c>
      <c s="33">
        <v>78</v>
      </c>
      <c s="33">
        <f>ROUND(ROUND(H145,2)*ROUND(G145,3),2)</f>
      </c>
      <c s="31" t="s">
        <v>52</v>
      </c>
      <c r="O145">
        <f>(I145*21)/100</f>
      </c>
      <c t="s">
        <v>23</v>
      </c>
    </row>
    <row r="146" spans="1:5" ht="12.75">
      <c r="A146" s="34" t="s">
        <v>53</v>
      </c>
      <c r="E146" s="35" t="s">
        <v>49</v>
      </c>
    </row>
    <row r="147" spans="1:5" ht="89.25">
      <c r="A147" s="38" t="s">
        <v>54</v>
      </c>
      <c r="E147" s="37" t="s">
        <v>262</v>
      </c>
    </row>
    <row r="148" spans="1:16" ht="12.75">
      <c r="A148" s="25" t="s">
        <v>47</v>
      </c>
      <c s="29" t="s">
        <v>263</v>
      </c>
      <c s="29" t="s">
        <v>264</v>
      </c>
      <c s="25" t="s">
        <v>49</v>
      </c>
      <c s="30" t="s">
        <v>265</v>
      </c>
      <c s="31" t="s">
        <v>115</v>
      </c>
      <c s="32">
        <v>2933.2</v>
      </c>
      <c s="33">
        <v>18</v>
      </c>
      <c s="33">
        <f>ROUND(ROUND(H148,2)*ROUND(G148,3),2)</f>
      </c>
      <c s="31" t="s">
        <v>52</v>
      </c>
      <c r="O148">
        <f>(I148*21)/100</f>
      </c>
      <c t="s">
        <v>23</v>
      </c>
    </row>
    <row r="149" spans="1:5" ht="12.75">
      <c r="A149" s="34" t="s">
        <v>53</v>
      </c>
      <c r="E149" s="35" t="s">
        <v>49</v>
      </c>
    </row>
    <row r="150" spans="1:5" ht="63.75">
      <c r="A150" s="38" t="s">
        <v>54</v>
      </c>
      <c r="E150" s="37" t="s">
        <v>266</v>
      </c>
    </row>
    <row r="151" spans="1:16" ht="12.75">
      <c r="A151" s="25" t="s">
        <v>47</v>
      </c>
      <c s="29" t="s">
        <v>267</v>
      </c>
      <c s="29" t="s">
        <v>268</v>
      </c>
      <c s="25" t="s">
        <v>49</v>
      </c>
      <c s="30" t="s">
        <v>269</v>
      </c>
      <c s="31" t="s">
        <v>115</v>
      </c>
      <c s="32">
        <v>3390.48</v>
      </c>
      <c s="33">
        <v>12</v>
      </c>
      <c s="33">
        <f>ROUND(ROUND(H151,2)*ROUND(G151,3),2)</f>
      </c>
      <c s="31" t="s">
        <v>52</v>
      </c>
      <c r="O151">
        <f>(I151*21)/100</f>
      </c>
      <c t="s">
        <v>23</v>
      </c>
    </row>
    <row r="152" spans="1:5" ht="12.75">
      <c r="A152" s="34" t="s">
        <v>53</v>
      </c>
      <c r="E152" s="35" t="s">
        <v>49</v>
      </c>
    </row>
    <row r="153" spans="1:5" ht="76.5">
      <c r="A153" s="38" t="s">
        <v>54</v>
      </c>
      <c r="E153" s="37" t="s">
        <v>270</v>
      </c>
    </row>
    <row r="154" spans="1:16" ht="12.75">
      <c r="A154" s="25" t="s">
        <v>47</v>
      </c>
      <c s="29" t="s">
        <v>271</v>
      </c>
      <c s="29" t="s">
        <v>272</v>
      </c>
      <c s="25" t="s">
        <v>49</v>
      </c>
      <c s="30" t="s">
        <v>273</v>
      </c>
      <c s="31" t="s">
        <v>115</v>
      </c>
      <c s="32">
        <v>3112</v>
      </c>
      <c s="33">
        <v>205</v>
      </c>
      <c s="33">
        <f>ROUND(ROUND(H154,2)*ROUND(G154,3),2)</f>
      </c>
      <c s="31" t="s">
        <v>52</v>
      </c>
      <c r="O154">
        <f>(I154*21)/100</f>
      </c>
      <c t="s">
        <v>23</v>
      </c>
    </row>
    <row r="155" spans="1:5" ht="12.75">
      <c r="A155" s="34" t="s">
        <v>53</v>
      </c>
      <c r="E155" s="35" t="s">
        <v>49</v>
      </c>
    </row>
    <row r="156" spans="1:5" ht="63.75">
      <c r="A156" s="38" t="s">
        <v>54</v>
      </c>
      <c r="E156" s="37" t="s">
        <v>274</v>
      </c>
    </row>
    <row r="157" spans="1:16" ht="12.75">
      <c r="A157" s="25" t="s">
        <v>47</v>
      </c>
      <c s="29" t="s">
        <v>275</v>
      </c>
      <c s="29" t="s">
        <v>276</v>
      </c>
      <c s="25" t="s">
        <v>49</v>
      </c>
      <c s="30" t="s">
        <v>277</v>
      </c>
      <c s="31" t="s">
        <v>115</v>
      </c>
      <c s="32">
        <v>3168.48</v>
      </c>
      <c s="33">
        <v>282</v>
      </c>
      <c s="33">
        <f>ROUND(ROUND(H157,2)*ROUND(G157,3),2)</f>
      </c>
      <c s="31" t="s">
        <v>52</v>
      </c>
      <c r="O157">
        <f>(I157*21)/100</f>
      </c>
      <c t="s">
        <v>23</v>
      </c>
    </row>
    <row r="158" spans="1:5" ht="12.75">
      <c r="A158" s="34" t="s">
        <v>53</v>
      </c>
      <c r="E158" s="35" t="s">
        <v>49</v>
      </c>
    </row>
    <row r="159" spans="1:5" ht="89.25">
      <c r="A159" s="38" t="s">
        <v>54</v>
      </c>
      <c r="E159" s="37" t="s">
        <v>278</v>
      </c>
    </row>
    <row r="160" spans="1:16" ht="12.75">
      <c r="A160" s="25" t="s">
        <v>47</v>
      </c>
      <c s="29" t="s">
        <v>279</v>
      </c>
      <c s="29" t="s">
        <v>280</v>
      </c>
      <c s="25" t="s">
        <v>49</v>
      </c>
      <c s="30" t="s">
        <v>281</v>
      </c>
      <c s="31" t="s">
        <v>115</v>
      </c>
      <c s="32">
        <v>2933.2</v>
      </c>
      <c s="33">
        <v>4</v>
      </c>
      <c s="33">
        <f>ROUND(ROUND(H160,2)*ROUND(G160,3),2)</f>
      </c>
      <c s="31" t="s">
        <v>52</v>
      </c>
      <c r="O160">
        <f>(I160*21)/100</f>
      </c>
      <c t="s">
        <v>23</v>
      </c>
    </row>
    <row r="161" spans="1:5" ht="12.75">
      <c r="A161" s="34" t="s">
        <v>53</v>
      </c>
      <c r="E161" s="35" t="s">
        <v>49</v>
      </c>
    </row>
    <row r="162" spans="1:5" ht="63.75">
      <c r="A162" s="36" t="s">
        <v>54</v>
      </c>
      <c r="E162" s="37" t="s">
        <v>282</v>
      </c>
    </row>
    <row r="163" spans="1:18" ht="12.75" customHeight="1">
      <c r="A163" s="6" t="s">
        <v>45</v>
      </c>
      <c s="6"/>
      <c s="41" t="s">
        <v>72</v>
      </c>
      <c s="6"/>
      <c s="27" t="s">
        <v>283</v>
      </c>
      <c s="6"/>
      <c s="6"/>
      <c s="6"/>
      <c s="42">
        <f>0+Q163</f>
      </c>
      <c s="6"/>
      <c r="O163">
        <f>0+R163</f>
      </c>
      <c r="Q163">
        <f>0+I164</f>
      </c>
      <c>
        <f>0+O164</f>
      </c>
    </row>
    <row r="164" spans="1:16" ht="12.75">
      <c r="A164" s="25" t="s">
        <v>47</v>
      </c>
      <c s="29" t="s">
        <v>284</v>
      </c>
      <c s="29" t="s">
        <v>285</v>
      </c>
      <c s="25" t="s">
        <v>49</v>
      </c>
      <c s="30" t="s">
        <v>286</v>
      </c>
      <c s="31" t="s">
        <v>115</v>
      </c>
      <c s="32">
        <v>60</v>
      </c>
      <c s="33">
        <v>95</v>
      </c>
      <c s="33">
        <f>ROUND(ROUND(H164,2)*ROUND(G164,3),2)</f>
      </c>
      <c s="31" t="s">
        <v>52</v>
      </c>
      <c r="O164">
        <f>(I164*21)/100</f>
      </c>
      <c t="s">
        <v>23</v>
      </c>
    </row>
    <row r="165" spans="1:5" ht="12.75">
      <c r="A165" s="34" t="s">
        <v>53</v>
      </c>
      <c r="E165" s="35" t="s">
        <v>49</v>
      </c>
    </row>
    <row r="166" spans="1:5" ht="25.5">
      <c r="A166" s="36" t="s">
        <v>54</v>
      </c>
      <c r="E166" s="37" t="s">
        <v>287</v>
      </c>
    </row>
    <row r="167" spans="1:18" ht="12.75" customHeight="1">
      <c r="A167" s="6" t="s">
        <v>45</v>
      </c>
      <c s="6"/>
      <c s="41" t="s">
        <v>76</v>
      </c>
      <c s="6"/>
      <c s="27" t="s">
        <v>288</v>
      </c>
      <c s="6"/>
      <c s="6"/>
      <c s="6"/>
      <c s="42">
        <f>0+Q167</f>
      </c>
      <c s="6"/>
      <c r="O167">
        <f>0+R167</f>
      </c>
      <c r="Q167">
        <f>0+I168+I171+I174+I177+I180+I183+I186</f>
      </c>
      <c>
        <f>0+O168+O171+O174+O177+O180+O183+O186</f>
      </c>
    </row>
    <row r="168" spans="1:16" ht="12.75">
      <c r="A168" s="25" t="s">
        <v>47</v>
      </c>
      <c s="29" t="s">
        <v>289</v>
      </c>
      <c s="29" t="s">
        <v>290</v>
      </c>
      <c s="25" t="s">
        <v>81</v>
      </c>
      <c s="30" t="s">
        <v>291</v>
      </c>
      <c s="31" t="s">
        <v>193</v>
      </c>
      <c s="32">
        <v>60</v>
      </c>
      <c s="33">
        <v>211</v>
      </c>
      <c s="33">
        <f>ROUND(ROUND(H168,2)*ROUND(G168,3),2)</f>
      </c>
      <c s="31" t="s">
        <v>52</v>
      </c>
      <c r="O168">
        <f>(I168*21)/100</f>
      </c>
      <c t="s">
        <v>23</v>
      </c>
    </row>
    <row r="169" spans="1:5" ht="12.75">
      <c r="A169" s="34" t="s">
        <v>53</v>
      </c>
      <c r="E169" s="35" t="s">
        <v>49</v>
      </c>
    </row>
    <row r="170" spans="1:5" ht="25.5">
      <c r="A170" s="38" t="s">
        <v>54</v>
      </c>
      <c r="E170" s="37" t="s">
        <v>292</v>
      </c>
    </row>
    <row r="171" spans="1:16" ht="12.75">
      <c r="A171" s="25" t="s">
        <v>47</v>
      </c>
      <c s="29" t="s">
        <v>293</v>
      </c>
      <c s="29" t="s">
        <v>290</v>
      </c>
      <c s="25" t="s">
        <v>84</v>
      </c>
      <c s="30" t="s">
        <v>291</v>
      </c>
      <c s="31" t="s">
        <v>193</v>
      </c>
      <c s="32">
        <v>120</v>
      </c>
      <c s="33">
        <v>211</v>
      </c>
      <c s="33">
        <f>ROUND(ROUND(H171,2)*ROUND(G171,3),2)</f>
      </c>
      <c s="31" t="s">
        <v>52</v>
      </c>
      <c r="O171">
        <f>(I171*21)/100</f>
      </c>
      <c t="s">
        <v>23</v>
      </c>
    </row>
    <row r="172" spans="1:5" ht="12.75">
      <c r="A172" s="34" t="s">
        <v>53</v>
      </c>
      <c r="E172" s="35" t="s">
        <v>49</v>
      </c>
    </row>
    <row r="173" spans="1:5" ht="25.5">
      <c r="A173" s="38" t="s">
        <v>54</v>
      </c>
      <c r="E173" s="37" t="s">
        <v>294</v>
      </c>
    </row>
    <row r="174" spans="1:16" ht="12.75">
      <c r="A174" s="25" t="s">
        <v>47</v>
      </c>
      <c s="29" t="s">
        <v>295</v>
      </c>
      <c s="29" t="s">
        <v>296</v>
      </c>
      <c s="25" t="s">
        <v>49</v>
      </c>
      <c s="30" t="s">
        <v>297</v>
      </c>
      <c s="31" t="s">
        <v>193</v>
      </c>
      <c s="32">
        <v>12</v>
      </c>
      <c s="33">
        <v>454</v>
      </c>
      <c s="33">
        <f>ROUND(ROUND(H174,2)*ROUND(G174,3),2)</f>
      </c>
      <c s="31" t="s">
        <v>52</v>
      </c>
      <c r="O174">
        <f>(I174*21)/100</f>
      </c>
      <c t="s">
        <v>23</v>
      </c>
    </row>
    <row r="175" spans="1:5" ht="12.75">
      <c r="A175" s="34" t="s">
        <v>53</v>
      </c>
      <c r="E175" s="35" t="s">
        <v>49</v>
      </c>
    </row>
    <row r="176" spans="1:5" ht="25.5">
      <c r="A176" s="38" t="s">
        <v>54</v>
      </c>
      <c r="E176" s="37" t="s">
        <v>298</v>
      </c>
    </row>
    <row r="177" spans="1:16" ht="12.75">
      <c r="A177" s="25" t="s">
        <v>47</v>
      </c>
      <c s="29" t="s">
        <v>299</v>
      </c>
      <c s="29" t="s">
        <v>300</v>
      </c>
      <c s="25" t="s">
        <v>49</v>
      </c>
      <c s="30" t="s">
        <v>301</v>
      </c>
      <c s="31" t="s">
        <v>193</v>
      </c>
      <c s="32">
        <v>10.8</v>
      </c>
      <c s="33">
        <v>1030</v>
      </c>
      <c s="33">
        <f>ROUND(ROUND(H177,2)*ROUND(G177,3),2)</f>
      </c>
      <c s="31" t="s">
        <v>52</v>
      </c>
      <c r="O177">
        <f>(I177*21)/100</f>
      </c>
      <c t="s">
        <v>23</v>
      </c>
    </row>
    <row r="178" spans="1:5" ht="12.75">
      <c r="A178" s="34" t="s">
        <v>53</v>
      </c>
      <c r="E178" s="35" t="s">
        <v>49</v>
      </c>
    </row>
    <row r="179" spans="1:5" ht="25.5">
      <c r="A179" s="38" t="s">
        <v>54</v>
      </c>
      <c r="E179" s="37" t="s">
        <v>302</v>
      </c>
    </row>
    <row r="180" spans="1:16" ht="12.75">
      <c r="A180" s="25" t="s">
        <v>47</v>
      </c>
      <c s="29" t="s">
        <v>303</v>
      </c>
      <c s="29" t="s">
        <v>304</v>
      </c>
      <c s="25" t="s">
        <v>49</v>
      </c>
      <c s="30" t="s">
        <v>305</v>
      </c>
      <c s="31" t="s">
        <v>193</v>
      </c>
      <c s="32">
        <v>16.7</v>
      </c>
      <c s="33">
        <v>1740</v>
      </c>
      <c s="33">
        <f>ROUND(ROUND(H180,2)*ROUND(G180,3),2)</f>
      </c>
      <c s="31" t="s">
        <v>52</v>
      </c>
      <c r="O180">
        <f>(I180*21)/100</f>
      </c>
      <c t="s">
        <v>23</v>
      </c>
    </row>
    <row r="181" spans="1:5" ht="12.75">
      <c r="A181" s="34" t="s">
        <v>53</v>
      </c>
      <c r="E181" s="35" t="s">
        <v>49</v>
      </c>
    </row>
    <row r="182" spans="1:5" ht="12.75">
      <c r="A182" s="38" t="s">
        <v>54</v>
      </c>
      <c r="E182" s="37" t="s">
        <v>306</v>
      </c>
    </row>
    <row r="183" spans="1:16" ht="12.75">
      <c r="A183" s="25" t="s">
        <v>47</v>
      </c>
      <c s="29" t="s">
        <v>307</v>
      </c>
      <c s="29" t="s">
        <v>308</v>
      </c>
      <c s="25" t="s">
        <v>49</v>
      </c>
      <c s="30" t="s">
        <v>309</v>
      </c>
      <c s="31" t="s">
        <v>94</v>
      </c>
      <c s="32">
        <v>3</v>
      </c>
      <c s="33">
        <v>9130</v>
      </c>
      <c s="33">
        <f>ROUND(ROUND(H183,2)*ROUND(G183,3),2)</f>
      </c>
      <c s="31" t="s">
        <v>52</v>
      </c>
      <c r="O183">
        <f>(I183*21)/100</f>
      </c>
      <c t="s">
        <v>23</v>
      </c>
    </row>
    <row r="184" spans="1:5" ht="12.75">
      <c r="A184" s="34" t="s">
        <v>53</v>
      </c>
      <c r="E184" s="35" t="s">
        <v>49</v>
      </c>
    </row>
    <row r="185" spans="1:5" ht="38.25">
      <c r="A185" s="38" t="s">
        <v>54</v>
      </c>
      <c r="E185" s="37" t="s">
        <v>310</v>
      </c>
    </row>
    <row r="186" spans="1:16" ht="12.75">
      <c r="A186" s="25" t="s">
        <v>47</v>
      </c>
      <c s="29" t="s">
        <v>311</v>
      </c>
      <c s="29" t="s">
        <v>312</v>
      </c>
      <c s="25" t="s">
        <v>49</v>
      </c>
      <c s="30" t="s">
        <v>313</v>
      </c>
      <c s="31" t="s">
        <v>94</v>
      </c>
      <c s="32">
        <v>1</v>
      </c>
      <c s="33">
        <v>21100</v>
      </c>
      <c s="33">
        <f>ROUND(ROUND(H186,2)*ROUND(G186,3),2)</f>
      </c>
      <c s="31" t="s">
        <v>52</v>
      </c>
      <c r="O186">
        <f>(I186*21)/100</f>
      </c>
      <c t="s">
        <v>23</v>
      </c>
    </row>
    <row r="187" spans="1:5" ht="12.75">
      <c r="A187" s="34" t="s">
        <v>53</v>
      </c>
      <c r="E187" s="35" t="s">
        <v>49</v>
      </c>
    </row>
    <row r="188" spans="1:5" ht="12.75">
      <c r="A188" s="36" t="s">
        <v>54</v>
      </c>
      <c r="E188" s="37" t="s">
        <v>314</v>
      </c>
    </row>
    <row r="189" spans="1:18" ht="12.75" customHeight="1">
      <c r="A189" s="6" t="s">
        <v>45</v>
      </c>
      <c s="6"/>
      <c s="41" t="s">
        <v>40</v>
      </c>
      <c s="6"/>
      <c s="27" t="s">
        <v>315</v>
      </c>
      <c s="6"/>
      <c s="6"/>
      <c s="6"/>
      <c s="42">
        <f>0+Q189</f>
      </c>
      <c s="6"/>
      <c r="O189">
        <f>0+R189</f>
      </c>
      <c r="Q189">
        <f>0+I190+I193+I196+I199+I202+I205+I208+I211+I214+I217+I220+I223+I226+I229+I232+I235+I238</f>
      </c>
      <c>
        <f>0+O190+O193+O196+O199+O202+O205+O208+O211+O214+O217+O220+O223+O226+O229+O232+O235+O238</f>
      </c>
    </row>
    <row r="190" spans="1:16" ht="25.5">
      <c r="A190" s="25" t="s">
        <v>47</v>
      </c>
      <c s="29" t="s">
        <v>316</v>
      </c>
      <c s="29" t="s">
        <v>317</v>
      </c>
      <c s="25" t="s">
        <v>49</v>
      </c>
      <c s="30" t="s">
        <v>318</v>
      </c>
      <c s="31" t="s">
        <v>193</v>
      </c>
      <c s="32">
        <v>448</v>
      </c>
      <c s="33">
        <v>1030</v>
      </c>
      <c s="33">
        <f>ROUND(ROUND(H190,2)*ROUND(G190,3),2)</f>
      </c>
      <c s="31" t="s">
        <v>52</v>
      </c>
      <c r="O190">
        <f>(I190*21)/100</f>
      </c>
      <c t="s">
        <v>23</v>
      </c>
    </row>
    <row r="191" spans="1:5" ht="12.75">
      <c r="A191" s="34" t="s">
        <v>53</v>
      </c>
      <c r="E191" s="35" t="s">
        <v>49</v>
      </c>
    </row>
    <row r="192" spans="1:5" ht="51">
      <c r="A192" s="38" t="s">
        <v>54</v>
      </c>
      <c r="E192" s="37" t="s">
        <v>319</v>
      </c>
    </row>
    <row r="193" spans="1:16" ht="25.5">
      <c r="A193" s="25" t="s">
        <v>47</v>
      </c>
      <c s="29" t="s">
        <v>320</v>
      </c>
      <c s="29" t="s">
        <v>321</v>
      </c>
      <c s="25" t="s">
        <v>49</v>
      </c>
      <c s="30" t="s">
        <v>322</v>
      </c>
      <c s="31" t="s">
        <v>193</v>
      </c>
      <c s="32">
        <v>80</v>
      </c>
      <c s="33">
        <v>181</v>
      </c>
      <c s="33">
        <f>ROUND(ROUND(H193,2)*ROUND(G193,3),2)</f>
      </c>
      <c s="31" t="s">
        <v>52</v>
      </c>
      <c r="O193">
        <f>(I193*21)/100</f>
      </c>
      <c t="s">
        <v>23</v>
      </c>
    </row>
    <row r="194" spans="1:5" ht="12.75">
      <c r="A194" s="34" t="s">
        <v>53</v>
      </c>
      <c r="E194" s="35" t="s">
        <v>49</v>
      </c>
    </row>
    <row r="195" spans="1:5" ht="25.5">
      <c r="A195" s="38" t="s">
        <v>54</v>
      </c>
      <c r="E195" s="37" t="s">
        <v>323</v>
      </c>
    </row>
    <row r="196" spans="1:16" ht="12.75">
      <c r="A196" s="25" t="s">
        <v>47</v>
      </c>
      <c s="29" t="s">
        <v>324</v>
      </c>
      <c s="29" t="s">
        <v>325</v>
      </c>
      <c s="25" t="s">
        <v>49</v>
      </c>
      <c s="30" t="s">
        <v>326</v>
      </c>
      <c s="31" t="s">
        <v>94</v>
      </c>
      <c s="32">
        <v>26</v>
      </c>
      <c s="33">
        <v>333</v>
      </c>
      <c s="33">
        <f>ROUND(ROUND(H196,2)*ROUND(G196,3),2)</f>
      </c>
      <c s="31" t="s">
        <v>52</v>
      </c>
      <c r="O196">
        <f>(I196*21)/100</f>
      </c>
      <c t="s">
        <v>23</v>
      </c>
    </row>
    <row r="197" spans="1:5" ht="12.75">
      <c r="A197" s="34" t="s">
        <v>53</v>
      </c>
      <c r="E197" s="35" t="s">
        <v>49</v>
      </c>
    </row>
    <row r="198" spans="1:5" ht="89.25">
      <c r="A198" s="38" t="s">
        <v>54</v>
      </c>
      <c r="E198" s="37" t="s">
        <v>327</v>
      </c>
    </row>
    <row r="199" spans="1:16" ht="25.5">
      <c r="A199" s="25" t="s">
        <v>47</v>
      </c>
      <c s="29" t="s">
        <v>328</v>
      </c>
      <c s="29" t="s">
        <v>329</v>
      </c>
      <c s="25" t="s">
        <v>49</v>
      </c>
      <c s="30" t="s">
        <v>330</v>
      </c>
      <c s="31" t="s">
        <v>94</v>
      </c>
      <c s="32">
        <v>20</v>
      </c>
      <c s="33">
        <v>258</v>
      </c>
      <c s="33">
        <f>ROUND(ROUND(H199,2)*ROUND(G199,3),2)</f>
      </c>
      <c s="31" t="s">
        <v>52</v>
      </c>
      <c r="O199">
        <f>(I199*21)/100</f>
      </c>
      <c t="s">
        <v>23</v>
      </c>
    </row>
    <row r="200" spans="1:5" ht="12.75">
      <c r="A200" s="34" t="s">
        <v>53</v>
      </c>
      <c r="E200" s="35" t="s">
        <v>49</v>
      </c>
    </row>
    <row r="201" spans="1:5" ht="89.25">
      <c r="A201" s="38" t="s">
        <v>54</v>
      </c>
      <c r="E201" s="37" t="s">
        <v>331</v>
      </c>
    </row>
    <row r="202" spans="1:16" ht="25.5">
      <c r="A202" s="25" t="s">
        <v>47</v>
      </c>
      <c s="29" t="s">
        <v>332</v>
      </c>
      <c s="29" t="s">
        <v>333</v>
      </c>
      <c s="25" t="s">
        <v>49</v>
      </c>
      <c s="30" t="s">
        <v>334</v>
      </c>
      <c s="31" t="s">
        <v>94</v>
      </c>
      <c s="32">
        <v>15</v>
      </c>
      <c s="33">
        <v>155</v>
      </c>
      <c s="33">
        <f>ROUND(ROUND(H202,2)*ROUND(G202,3),2)</f>
      </c>
      <c s="31" t="s">
        <v>52</v>
      </c>
      <c r="O202">
        <f>(I202*21)/100</f>
      </c>
      <c t="s">
        <v>23</v>
      </c>
    </row>
    <row r="203" spans="1:5" ht="12.75">
      <c r="A203" s="34" t="s">
        <v>53</v>
      </c>
      <c r="E203" s="35" t="s">
        <v>49</v>
      </c>
    </row>
    <row r="204" spans="1:5" ht="38.25">
      <c r="A204" s="38" t="s">
        <v>54</v>
      </c>
      <c r="E204" s="37" t="s">
        <v>335</v>
      </c>
    </row>
    <row r="205" spans="1:16" ht="25.5">
      <c r="A205" s="25" t="s">
        <v>47</v>
      </c>
      <c s="29" t="s">
        <v>336</v>
      </c>
      <c s="29" t="s">
        <v>337</v>
      </c>
      <c s="25" t="s">
        <v>49</v>
      </c>
      <c s="30" t="s">
        <v>338</v>
      </c>
      <c s="31" t="s">
        <v>94</v>
      </c>
      <c s="32">
        <v>17</v>
      </c>
      <c s="33">
        <v>2560</v>
      </c>
      <c s="33">
        <f>ROUND(ROUND(H205,2)*ROUND(G205,3),2)</f>
      </c>
      <c s="31" t="s">
        <v>52</v>
      </c>
      <c r="O205">
        <f>(I205*21)/100</f>
      </c>
      <c t="s">
        <v>23</v>
      </c>
    </row>
    <row r="206" spans="1:5" ht="12.75">
      <c r="A206" s="34" t="s">
        <v>53</v>
      </c>
      <c r="E206" s="35" t="s">
        <v>49</v>
      </c>
    </row>
    <row r="207" spans="1:5" ht="12.75">
      <c r="A207" s="38" t="s">
        <v>54</v>
      </c>
      <c r="E207" s="37" t="s">
        <v>339</v>
      </c>
    </row>
    <row r="208" spans="1:16" ht="25.5">
      <c r="A208" s="25" t="s">
        <v>47</v>
      </c>
      <c s="29" t="s">
        <v>340</v>
      </c>
      <c s="29" t="s">
        <v>341</v>
      </c>
      <c s="25" t="s">
        <v>49</v>
      </c>
      <c s="30" t="s">
        <v>342</v>
      </c>
      <c s="31" t="s">
        <v>94</v>
      </c>
      <c s="32">
        <v>14</v>
      </c>
      <c s="33">
        <v>1540</v>
      </c>
      <c s="33">
        <f>ROUND(ROUND(H208,2)*ROUND(G208,3),2)</f>
      </c>
      <c s="31" t="s">
        <v>52</v>
      </c>
      <c r="O208">
        <f>(I208*21)/100</f>
      </c>
      <c t="s">
        <v>23</v>
      </c>
    </row>
    <row r="209" spans="1:5" ht="12.75">
      <c r="A209" s="34" t="s">
        <v>53</v>
      </c>
      <c r="E209" s="35" t="s">
        <v>49</v>
      </c>
    </row>
    <row r="210" spans="1:5" ht="12.75">
      <c r="A210" s="38" t="s">
        <v>54</v>
      </c>
      <c r="E210" s="37" t="s">
        <v>343</v>
      </c>
    </row>
    <row r="211" spans="1:16" ht="12.75">
      <c r="A211" s="25" t="s">
        <v>47</v>
      </c>
      <c s="29" t="s">
        <v>344</v>
      </c>
      <c s="29" t="s">
        <v>345</v>
      </c>
      <c s="25" t="s">
        <v>49</v>
      </c>
      <c s="30" t="s">
        <v>346</v>
      </c>
      <c s="31" t="s">
        <v>94</v>
      </c>
      <c s="32">
        <v>12</v>
      </c>
      <c s="33">
        <v>155</v>
      </c>
      <c s="33">
        <f>ROUND(ROUND(H211,2)*ROUND(G211,3),2)</f>
      </c>
      <c s="31" t="s">
        <v>52</v>
      </c>
      <c r="O211">
        <f>(I211*21)/100</f>
      </c>
      <c t="s">
        <v>23</v>
      </c>
    </row>
    <row r="212" spans="1:5" ht="12.75">
      <c r="A212" s="34" t="s">
        <v>53</v>
      </c>
      <c r="E212" s="35" t="s">
        <v>49</v>
      </c>
    </row>
    <row r="213" spans="1:5" ht="38.25">
      <c r="A213" s="38" t="s">
        <v>54</v>
      </c>
      <c r="E213" s="37" t="s">
        <v>347</v>
      </c>
    </row>
    <row r="214" spans="1:16" ht="25.5">
      <c r="A214" s="25" t="s">
        <v>47</v>
      </c>
      <c s="29" t="s">
        <v>348</v>
      </c>
      <c s="29" t="s">
        <v>349</v>
      </c>
      <c s="25" t="s">
        <v>49</v>
      </c>
      <c s="30" t="s">
        <v>350</v>
      </c>
      <c s="31" t="s">
        <v>115</v>
      </c>
      <c s="32">
        <v>90.75</v>
      </c>
      <c s="33">
        <v>114</v>
      </c>
      <c s="33">
        <f>ROUND(ROUND(H214,2)*ROUND(G214,3),2)</f>
      </c>
      <c s="31" t="s">
        <v>52</v>
      </c>
      <c r="O214">
        <f>(I214*21)/100</f>
      </c>
      <c t="s">
        <v>23</v>
      </c>
    </row>
    <row r="215" spans="1:5" ht="12.75">
      <c r="A215" s="34" t="s">
        <v>53</v>
      </c>
      <c r="E215" s="35" t="s">
        <v>49</v>
      </c>
    </row>
    <row r="216" spans="1:5" ht="51">
      <c r="A216" s="38" t="s">
        <v>54</v>
      </c>
      <c r="E216" s="37" t="s">
        <v>351</v>
      </c>
    </row>
    <row r="217" spans="1:16" ht="25.5">
      <c r="A217" s="25" t="s">
        <v>47</v>
      </c>
      <c s="29" t="s">
        <v>352</v>
      </c>
      <c s="29" t="s">
        <v>353</v>
      </c>
      <c s="25" t="s">
        <v>49</v>
      </c>
      <c s="30" t="s">
        <v>354</v>
      </c>
      <c s="31" t="s">
        <v>115</v>
      </c>
      <c s="32">
        <v>90.75</v>
      </c>
      <c s="33">
        <v>372</v>
      </c>
      <c s="33">
        <f>ROUND(ROUND(H217,2)*ROUND(G217,3),2)</f>
      </c>
      <c s="31" t="s">
        <v>52</v>
      </c>
      <c r="O217">
        <f>(I217*21)/100</f>
      </c>
      <c t="s">
        <v>23</v>
      </c>
    </row>
    <row r="218" spans="1:5" ht="12.75">
      <c r="A218" s="34" t="s">
        <v>53</v>
      </c>
      <c r="E218" s="35" t="s">
        <v>49</v>
      </c>
    </row>
    <row r="219" spans="1:5" ht="51">
      <c r="A219" s="38" t="s">
        <v>54</v>
      </c>
      <c r="E219" s="37" t="s">
        <v>351</v>
      </c>
    </row>
    <row r="220" spans="1:16" ht="12.75">
      <c r="A220" s="25" t="s">
        <v>47</v>
      </c>
      <c s="29" t="s">
        <v>355</v>
      </c>
      <c s="29" t="s">
        <v>356</v>
      </c>
      <c s="25" t="s">
        <v>49</v>
      </c>
      <c s="30" t="s">
        <v>357</v>
      </c>
      <c s="31" t="s">
        <v>193</v>
      </c>
      <c s="32">
        <v>182</v>
      </c>
      <c s="33">
        <v>333</v>
      </c>
      <c s="33">
        <f>ROUND(ROUND(H220,2)*ROUND(G220,3),2)</f>
      </c>
      <c s="31" t="s">
        <v>52</v>
      </c>
      <c r="O220">
        <f>(I220*21)/100</f>
      </c>
      <c t="s">
        <v>23</v>
      </c>
    </row>
    <row r="221" spans="1:5" ht="12.75">
      <c r="A221" s="34" t="s">
        <v>53</v>
      </c>
      <c r="E221" s="35" t="s">
        <v>49</v>
      </c>
    </row>
    <row r="222" spans="1:5" ht="38.25">
      <c r="A222" s="38" t="s">
        <v>54</v>
      </c>
      <c r="E222" s="37" t="s">
        <v>358</v>
      </c>
    </row>
    <row r="223" spans="1:16" ht="12.75">
      <c r="A223" s="25" t="s">
        <v>47</v>
      </c>
      <c s="29" t="s">
        <v>359</v>
      </c>
      <c s="29" t="s">
        <v>360</v>
      </c>
      <c s="25" t="s">
        <v>49</v>
      </c>
      <c s="30" t="s">
        <v>361</v>
      </c>
      <c s="31" t="s">
        <v>193</v>
      </c>
      <c s="32">
        <v>583</v>
      </c>
      <c s="33">
        <v>87</v>
      </c>
      <c s="33">
        <f>ROUND(ROUND(H223,2)*ROUND(G223,3),2)</f>
      </c>
      <c s="31" t="s">
        <v>52</v>
      </c>
      <c r="O223">
        <f>(I223*21)/100</f>
      </c>
      <c t="s">
        <v>23</v>
      </c>
    </row>
    <row r="224" spans="1:5" ht="12.75">
      <c r="A224" s="34" t="s">
        <v>53</v>
      </c>
      <c r="E224" s="35" t="s">
        <v>49</v>
      </c>
    </row>
    <row r="225" spans="1:5" ht="51">
      <c r="A225" s="38" t="s">
        <v>54</v>
      </c>
      <c r="E225" s="37" t="s">
        <v>362</v>
      </c>
    </row>
    <row r="226" spans="1:16" ht="12.75">
      <c r="A226" s="25" t="s">
        <v>47</v>
      </c>
      <c s="29" t="s">
        <v>363</v>
      </c>
      <c s="29" t="s">
        <v>364</v>
      </c>
      <c s="25" t="s">
        <v>49</v>
      </c>
      <c s="30" t="s">
        <v>365</v>
      </c>
      <c s="31" t="s">
        <v>193</v>
      </c>
      <c s="32">
        <v>526.8</v>
      </c>
      <c s="33">
        <v>181</v>
      </c>
      <c s="33">
        <f>ROUND(ROUND(H226,2)*ROUND(G226,3),2)</f>
      </c>
      <c s="31" t="s">
        <v>52</v>
      </c>
      <c r="O226">
        <f>(I226*21)/100</f>
      </c>
      <c t="s">
        <v>23</v>
      </c>
    </row>
    <row r="227" spans="1:5" ht="12.75">
      <c r="A227" s="34" t="s">
        <v>53</v>
      </c>
      <c r="E227" s="35" t="s">
        <v>49</v>
      </c>
    </row>
    <row r="228" spans="1:5" ht="191.25">
      <c r="A228" s="38" t="s">
        <v>54</v>
      </c>
      <c r="E228" s="37" t="s">
        <v>366</v>
      </c>
    </row>
    <row r="229" spans="1:16" ht="12.75">
      <c r="A229" s="25" t="s">
        <v>47</v>
      </c>
      <c s="29" t="s">
        <v>367</v>
      </c>
      <c s="29" t="s">
        <v>368</v>
      </c>
      <c s="25" t="s">
        <v>49</v>
      </c>
      <c s="30" t="s">
        <v>369</v>
      </c>
      <c s="31" t="s">
        <v>193</v>
      </c>
      <c s="32">
        <v>4</v>
      </c>
      <c s="33">
        <v>529</v>
      </c>
      <c s="33">
        <f>ROUND(ROUND(H229,2)*ROUND(G229,3),2)</f>
      </c>
      <c s="31" t="s">
        <v>52</v>
      </c>
      <c r="O229">
        <f>(I229*21)/100</f>
      </c>
      <c t="s">
        <v>23</v>
      </c>
    </row>
    <row r="230" spans="1:5" ht="12.75">
      <c r="A230" s="34" t="s">
        <v>53</v>
      </c>
      <c r="E230" s="35" t="s">
        <v>49</v>
      </c>
    </row>
    <row r="231" spans="1:5" ht="51">
      <c r="A231" s="38" t="s">
        <v>54</v>
      </c>
      <c r="E231" s="37" t="s">
        <v>370</v>
      </c>
    </row>
    <row r="232" spans="1:16" ht="12.75">
      <c r="A232" s="25" t="s">
        <v>47</v>
      </c>
      <c s="29" t="s">
        <v>371</v>
      </c>
      <c s="29" t="s">
        <v>372</v>
      </c>
      <c s="25" t="s">
        <v>49</v>
      </c>
      <c s="30" t="s">
        <v>373</v>
      </c>
      <c s="31" t="s">
        <v>193</v>
      </c>
      <c s="32">
        <v>583</v>
      </c>
      <c s="33">
        <v>80</v>
      </c>
      <c s="33">
        <f>ROUND(ROUND(H232,2)*ROUND(G232,3),2)</f>
      </c>
      <c s="31" t="s">
        <v>52</v>
      </c>
      <c r="O232">
        <f>(I232*21)/100</f>
      </c>
      <c t="s">
        <v>23</v>
      </c>
    </row>
    <row r="233" spans="1:5" ht="12.75">
      <c r="A233" s="34" t="s">
        <v>53</v>
      </c>
      <c r="E233" s="35" t="s">
        <v>49</v>
      </c>
    </row>
    <row r="234" spans="1:5" ht="51">
      <c r="A234" s="38" t="s">
        <v>54</v>
      </c>
      <c r="E234" s="37" t="s">
        <v>362</v>
      </c>
    </row>
    <row r="235" spans="1:16" ht="12.75">
      <c r="A235" s="25" t="s">
        <v>47</v>
      </c>
      <c s="29" t="s">
        <v>374</v>
      </c>
      <c s="29" t="s">
        <v>375</v>
      </c>
      <c s="25" t="s">
        <v>49</v>
      </c>
      <c s="30" t="s">
        <v>376</v>
      </c>
      <c s="31" t="s">
        <v>193</v>
      </c>
      <c s="32">
        <v>8</v>
      </c>
      <c s="33">
        <v>806</v>
      </c>
      <c s="33">
        <f>ROUND(ROUND(H235,2)*ROUND(G235,3),2)</f>
      </c>
      <c s="31" t="s">
        <v>52</v>
      </c>
      <c r="O235">
        <f>(I235*21)/100</f>
      </c>
      <c t="s">
        <v>23</v>
      </c>
    </row>
    <row r="236" spans="1:5" ht="12.75">
      <c r="A236" s="34" t="s">
        <v>53</v>
      </c>
      <c r="E236" s="35" t="s">
        <v>49</v>
      </c>
    </row>
    <row r="237" spans="1:5" ht="25.5">
      <c r="A237" s="38" t="s">
        <v>54</v>
      </c>
      <c r="E237" s="37" t="s">
        <v>377</v>
      </c>
    </row>
    <row r="238" spans="1:16" ht="12.75">
      <c r="A238" s="25" t="s">
        <v>47</v>
      </c>
      <c s="29" t="s">
        <v>378</v>
      </c>
      <c s="29" t="s">
        <v>379</v>
      </c>
      <c s="25" t="s">
        <v>49</v>
      </c>
      <c s="30" t="s">
        <v>380</v>
      </c>
      <c s="31" t="s">
        <v>94</v>
      </c>
      <c s="32">
        <v>1</v>
      </c>
      <c s="33">
        <v>1600</v>
      </c>
      <c s="33">
        <f>ROUND(ROUND(H238,2)*ROUND(G238,3),2)</f>
      </c>
      <c s="31" t="s">
        <v>52</v>
      </c>
      <c r="O238">
        <f>(I238*21)/100</f>
      </c>
      <c t="s">
        <v>23</v>
      </c>
    </row>
    <row r="239" spans="1:5" ht="12.75">
      <c r="A239" s="34" t="s">
        <v>53</v>
      </c>
      <c r="E239" s="35" t="s">
        <v>49</v>
      </c>
    </row>
    <row r="240" spans="1:5" ht="12.75">
      <c r="A240" s="36" t="s">
        <v>54</v>
      </c>
      <c r="E240" s="37" t="s">
        <v>381</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0+O8+O18+O97+O110+O129+O169+O191</f>
      </c>
      <c t="s">
        <v>22</v>
      </c>
    </row>
    <row r="3" spans="1:16" ht="15" customHeight="1">
      <c r="A3" t="s">
        <v>12</v>
      </c>
      <c s="12" t="s">
        <v>14</v>
      </c>
      <c s="13" t="s">
        <v>15</v>
      </c>
      <c s="1"/>
      <c s="14" t="s">
        <v>16</v>
      </c>
      <c s="12"/>
      <c s="9"/>
      <c s="8" t="s">
        <v>382</v>
      </c>
      <c s="39">
        <f>0+I8+I18+I97+I110+I129+I169+I191</f>
      </c>
      <c s="10"/>
      <c r="O3" t="s">
        <v>19</v>
      </c>
      <c t="s">
        <v>23</v>
      </c>
    </row>
    <row r="4" spans="1:16" ht="15" customHeight="1">
      <c r="A4" t="s">
        <v>17</v>
      </c>
      <c s="16" t="s">
        <v>18</v>
      </c>
      <c s="17" t="s">
        <v>382</v>
      </c>
      <c s="6"/>
      <c s="18" t="s">
        <v>383</v>
      </c>
      <c s="16"/>
      <c s="1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0+I9+I12+I15</f>
      </c>
      <c>
        <f>0+O9+O12+O15</f>
      </c>
    </row>
    <row r="9" spans="1:16" ht="12.75">
      <c r="A9" s="25" t="s">
        <v>47</v>
      </c>
      <c s="29" t="s">
        <v>29</v>
      </c>
      <c s="29" t="s">
        <v>102</v>
      </c>
      <c s="25" t="s">
        <v>49</v>
      </c>
      <c s="30" t="s">
        <v>103</v>
      </c>
      <c s="31" t="s">
        <v>104</v>
      </c>
      <c s="32">
        <v>1195.034</v>
      </c>
      <c s="33">
        <v>300</v>
      </c>
      <c s="33">
        <f>ROUND(ROUND(H9,2)*ROUND(G9,3),2)</f>
      </c>
      <c s="31" t="s">
        <v>52</v>
      </c>
      <c r="O9">
        <f>(I9*21)/100</f>
      </c>
      <c t="s">
        <v>23</v>
      </c>
    </row>
    <row r="10" spans="1:5" ht="12.75">
      <c r="A10" s="34" t="s">
        <v>53</v>
      </c>
      <c r="E10" s="35" t="s">
        <v>49</v>
      </c>
    </row>
    <row r="11" spans="1:5" ht="191.25">
      <c r="A11" s="38" t="s">
        <v>54</v>
      </c>
      <c r="E11" s="37" t="s">
        <v>384</v>
      </c>
    </row>
    <row r="12" spans="1:16" ht="12.75">
      <c r="A12" s="25" t="s">
        <v>47</v>
      </c>
      <c s="29" t="s">
        <v>23</v>
      </c>
      <c s="29" t="s">
        <v>106</v>
      </c>
      <c s="25" t="s">
        <v>49</v>
      </c>
      <c s="30" t="s">
        <v>107</v>
      </c>
      <c s="31" t="s">
        <v>104</v>
      </c>
      <c s="32">
        <v>175.815</v>
      </c>
      <c s="33">
        <v>350</v>
      </c>
      <c s="33">
        <f>ROUND(ROUND(H12,2)*ROUND(G12,3),2)</f>
      </c>
      <c s="31" t="s">
        <v>52</v>
      </c>
      <c r="O12">
        <f>(I12*21)/100</f>
      </c>
      <c t="s">
        <v>23</v>
      </c>
    </row>
    <row r="13" spans="1:5" ht="12.75">
      <c r="A13" s="34" t="s">
        <v>53</v>
      </c>
      <c r="E13" s="35" t="s">
        <v>49</v>
      </c>
    </row>
    <row r="14" spans="1:5" ht="140.25">
      <c r="A14" s="38" t="s">
        <v>54</v>
      </c>
      <c r="E14" s="37" t="s">
        <v>385</v>
      </c>
    </row>
    <row r="15" spans="1:16" ht="12.75">
      <c r="A15" s="25" t="s">
        <v>47</v>
      </c>
      <c s="29" t="s">
        <v>22</v>
      </c>
      <c s="29" t="s">
        <v>109</v>
      </c>
      <c s="25" t="s">
        <v>49</v>
      </c>
      <c s="30" t="s">
        <v>110</v>
      </c>
      <c s="31" t="s">
        <v>104</v>
      </c>
      <c s="32">
        <v>406.62</v>
      </c>
      <c s="33">
        <v>1000</v>
      </c>
      <c s="33">
        <f>ROUND(ROUND(H15,2)*ROUND(G15,3),2)</f>
      </c>
      <c s="31" t="s">
        <v>52</v>
      </c>
      <c r="O15">
        <f>(I15*21)/100</f>
      </c>
      <c t="s">
        <v>23</v>
      </c>
    </row>
    <row r="16" spans="1:5" ht="12.75">
      <c r="A16" s="34" t="s">
        <v>53</v>
      </c>
      <c r="E16" s="35" t="s">
        <v>49</v>
      </c>
    </row>
    <row r="17" spans="1:5" ht="76.5">
      <c r="A17" s="36" t="s">
        <v>54</v>
      </c>
      <c r="E17" s="37" t="s">
        <v>386</v>
      </c>
    </row>
    <row r="18" spans="1:18" ht="12.75" customHeight="1">
      <c r="A18" s="6" t="s">
        <v>45</v>
      </c>
      <c s="6"/>
      <c s="41" t="s">
        <v>29</v>
      </c>
      <c s="6"/>
      <c s="27" t="s">
        <v>112</v>
      </c>
      <c s="6"/>
      <c s="6"/>
      <c s="6"/>
      <c s="42">
        <f>0+Q18</f>
      </c>
      <c s="6"/>
      <c r="O18">
        <f>0+R18</f>
      </c>
      <c r="Q18">
        <f>0+I19+I22+I25+I28+I31+I34+I37+I40+I43+I46+I49+I52+I55+I58+I61+I64+I67+I70+I73+I76+I79+I82+I85+I88+I91+I94</f>
      </c>
      <c>
        <f>0+O19+O22+O25+O28+O31+O34+O37+O40+O43+O46+O49+O52+O55+O58+O61+O64+O67+O70+O73+O76+O79+O82+O85+O88+O91+O94</f>
      </c>
    </row>
    <row r="19" spans="1:16" ht="12.75">
      <c r="A19" s="25" t="s">
        <v>47</v>
      </c>
      <c s="29" t="s">
        <v>33</v>
      </c>
      <c s="29" t="s">
        <v>387</v>
      </c>
      <c s="25" t="s">
        <v>49</v>
      </c>
      <c s="30" t="s">
        <v>388</v>
      </c>
      <c s="31" t="s">
        <v>122</v>
      </c>
      <c s="32">
        <v>16.406</v>
      </c>
      <c s="33">
        <v>2280</v>
      </c>
      <c s="33">
        <f>ROUND(ROUND(H19,2)*ROUND(G19,3),2)</f>
      </c>
      <c s="31" t="s">
        <v>52</v>
      </c>
      <c r="O19">
        <f>(I19*21)/100</f>
      </c>
      <c t="s">
        <v>23</v>
      </c>
    </row>
    <row r="20" spans="1:5" ht="12.75">
      <c r="A20" s="34" t="s">
        <v>53</v>
      </c>
      <c r="E20" s="35" t="s">
        <v>49</v>
      </c>
    </row>
    <row r="21" spans="1:5" ht="51">
      <c r="A21" s="38" t="s">
        <v>54</v>
      </c>
      <c r="E21" s="37" t="s">
        <v>389</v>
      </c>
    </row>
    <row r="22" spans="1:16" ht="12.75">
      <c r="A22" s="25" t="s">
        <v>47</v>
      </c>
      <c s="29" t="s">
        <v>35</v>
      </c>
      <c s="29" t="s">
        <v>390</v>
      </c>
      <c s="25" t="s">
        <v>49</v>
      </c>
      <c s="30" t="s">
        <v>391</v>
      </c>
      <c s="31" t="s">
        <v>122</v>
      </c>
      <c s="32">
        <v>0.6</v>
      </c>
      <c s="33">
        <v>343</v>
      </c>
      <c s="33">
        <f>ROUND(ROUND(H22,2)*ROUND(G22,3),2)</f>
      </c>
      <c s="31" t="s">
        <v>52</v>
      </c>
      <c r="O22">
        <f>(I22*21)/100</f>
      </c>
      <c t="s">
        <v>23</v>
      </c>
    </row>
    <row r="23" spans="1:5" ht="12.75">
      <c r="A23" s="34" t="s">
        <v>53</v>
      </c>
      <c r="E23" s="35" t="s">
        <v>49</v>
      </c>
    </row>
    <row r="24" spans="1:5" ht="38.25">
      <c r="A24" s="38" t="s">
        <v>54</v>
      </c>
      <c r="E24" s="37" t="s">
        <v>392</v>
      </c>
    </row>
    <row r="25" spans="1:16" ht="12.75">
      <c r="A25" s="25" t="s">
        <v>47</v>
      </c>
      <c s="29" t="s">
        <v>37</v>
      </c>
      <c s="29" t="s">
        <v>393</v>
      </c>
      <c s="25" t="s">
        <v>49</v>
      </c>
      <c s="30" t="s">
        <v>394</v>
      </c>
      <c s="31" t="s">
        <v>115</v>
      </c>
      <c s="32">
        <v>27.6</v>
      </c>
      <c s="33">
        <v>137</v>
      </c>
      <c s="33">
        <f>ROUND(ROUND(H25,2)*ROUND(G25,3),2)</f>
      </c>
      <c s="31" t="s">
        <v>52</v>
      </c>
      <c r="O25">
        <f>(I25*21)/100</f>
      </c>
      <c t="s">
        <v>23</v>
      </c>
    </row>
    <row r="26" spans="1:5" ht="12.75">
      <c r="A26" s="34" t="s">
        <v>53</v>
      </c>
      <c r="E26" s="35" t="s">
        <v>395</v>
      </c>
    </row>
    <row r="27" spans="1:5" ht="25.5">
      <c r="A27" s="38" t="s">
        <v>54</v>
      </c>
      <c r="E27" s="37" t="s">
        <v>396</v>
      </c>
    </row>
    <row r="28" spans="1:16" ht="25.5">
      <c r="A28" s="25" t="s">
        <v>47</v>
      </c>
      <c s="29" t="s">
        <v>72</v>
      </c>
      <c s="29" t="s">
        <v>120</v>
      </c>
      <c s="25" t="s">
        <v>81</v>
      </c>
      <c s="30" t="s">
        <v>121</v>
      </c>
      <c s="31" t="s">
        <v>122</v>
      </c>
      <c s="32">
        <v>53.418</v>
      </c>
      <c s="33">
        <v>231</v>
      </c>
      <c s="33">
        <f>ROUND(ROUND(H28,2)*ROUND(G28,3),2)</f>
      </c>
      <c s="31" t="s">
        <v>52</v>
      </c>
      <c r="O28">
        <f>(I28*21)/100</f>
      </c>
      <c t="s">
        <v>23</v>
      </c>
    </row>
    <row r="29" spans="1:5" ht="12.75">
      <c r="A29" s="34" t="s">
        <v>53</v>
      </c>
      <c r="E29" s="35" t="s">
        <v>49</v>
      </c>
    </row>
    <row r="30" spans="1:5" ht="102">
      <c r="A30" s="38" t="s">
        <v>54</v>
      </c>
      <c r="E30" s="37" t="s">
        <v>397</v>
      </c>
    </row>
    <row r="31" spans="1:16" ht="25.5">
      <c r="A31" s="25" t="s">
        <v>47</v>
      </c>
      <c s="29" t="s">
        <v>76</v>
      </c>
      <c s="29" t="s">
        <v>120</v>
      </c>
      <c s="25" t="s">
        <v>84</v>
      </c>
      <c s="30" t="s">
        <v>121</v>
      </c>
      <c s="31" t="s">
        <v>122</v>
      </c>
      <c s="32">
        <v>94.68</v>
      </c>
      <c s="33">
        <v>231</v>
      </c>
      <c s="33">
        <f>ROUND(ROUND(H31,2)*ROUND(G31,3),2)</f>
      </c>
      <c s="31" t="s">
        <v>52</v>
      </c>
      <c r="O31">
        <f>(I31*21)/100</f>
      </c>
      <c t="s">
        <v>23</v>
      </c>
    </row>
    <row r="32" spans="1:5" ht="12.75">
      <c r="A32" s="34" t="s">
        <v>53</v>
      </c>
      <c r="E32" s="35" t="s">
        <v>49</v>
      </c>
    </row>
    <row r="33" spans="1:5" ht="127.5">
      <c r="A33" s="38" t="s">
        <v>54</v>
      </c>
      <c r="E33" s="37" t="s">
        <v>398</v>
      </c>
    </row>
    <row r="34" spans="1:16" ht="12.75">
      <c r="A34" s="25" t="s">
        <v>47</v>
      </c>
      <c s="29" t="s">
        <v>40</v>
      </c>
      <c s="29" t="s">
        <v>124</v>
      </c>
      <c s="25" t="s">
        <v>81</v>
      </c>
      <c s="30" t="s">
        <v>125</v>
      </c>
      <c s="31" t="s">
        <v>122</v>
      </c>
      <c s="32">
        <v>43.343</v>
      </c>
      <c s="33">
        <v>491</v>
      </c>
      <c s="33">
        <f>ROUND(ROUND(H34,2)*ROUND(G34,3),2)</f>
      </c>
      <c s="31" t="s">
        <v>52</v>
      </c>
      <c r="O34">
        <f>(I34*21)/100</f>
      </c>
      <c t="s">
        <v>23</v>
      </c>
    </row>
    <row r="35" spans="1:5" ht="12.75">
      <c r="A35" s="34" t="s">
        <v>53</v>
      </c>
      <c r="E35" s="35" t="s">
        <v>49</v>
      </c>
    </row>
    <row r="36" spans="1:5" ht="114.75">
      <c r="A36" s="38" t="s">
        <v>54</v>
      </c>
      <c r="E36" s="37" t="s">
        <v>399</v>
      </c>
    </row>
    <row r="37" spans="1:16" ht="12.75">
      <c r="A37" s="25" t="s">
        <v>47</v>
      </c>
      <c s="29" t="s">
        <v>42</v>
      </c>
      <c s="29" t="s">
        <v>124</v>
      </c>
      <c s="25" t="s">
        <v>84</v>
      </c>
      <c s="30" t="s">
        <v>125</v>
      </c>
      <c s="31" t="s">
        <v>122</v>
      </c>
      <c s="32">
        <v>126.082</v>
      </c>
      <c s="33">
        <v>491</v>
      </c>
      <c s="33">
        <f>ROUND(ROUND(H37,2)*ROUND(G37,3),2)</f>
      </c>
      <c s="31" t="s">
        <v>52</v>
      </c>
      <c r="O37">
        <f>(I37*21)/100</f>
      </c>
      <c t="s">
        <v>23</v>
      </c>
    </row>
    <row r="38" spans="1:5" ht="12.75">
      <c r="A38" s="34" t="s">
        <v>53</v>
      </c>
      <c r="E38" s="35" t="s">
        <v>49</v>
      </c>
    </row>
    <row r="39" spans="1:5" ht="102">
      <c r="A39" s="38" t="s">
        <v>54</v>
      </c>
      <c r="E39" s="37" t="s">
        <v>400</v>
      </c>
    </row>
    <row r="40" spans="1:16" ht="12.75">
      <c r="A40" s="25" t="s">
        <v>47</v>
      </c>
      <c s="29" t="s">
        <v>44</v>
      </c>
      <c s="29" t="s">
        <v>401</v>
      </c>
      <c s="25" t="s">
        <v>49</v>
      </c>
      <c s="30" t="s">
        <v>402</v>
      </c>
      <c s="31" t="s">
        <v>193</v>
      </c>
      <c s="32">
        <v>11</v>
      </c>
      <c s="33">
        <v>45</v>
      </c>
      <c s="33">
        <f>ROUND(ROUND(H40,2)*ROUND(G40,3),2)</f>
      </c>
      <c s="31" t="s">
        <v>52</v>
      </c>
      <c r="O40">
        <f>(I40*21)/100</f>
      </c>
      <c t="s">
        <v>23</v>
      </c>
    </row>
    <row r="41" spans="1:5" ht="12.75">
      <c r="A41" s="34" t="s">
        <v>53</v>
      </c>
      <c r="E41" s="35" t="s">
        <v>49</v>
      </c>
    </row>
    <row r="42" spans="1:5" ht="25.5">
      <c r="A42" s="38" t="s">
        <v>54</v>
      </c>
      <c r="E42" s="37" t="s">
        <v>403</v>
      </c>
    </row>
    <row r="43" spans="1:16" ht="12.75">
      <c r="A43" s="25" t="s">
        <v>47</v>
      </c>
      <c s="29" t="s">
        <v>88</v>
      </c>
      <c s="29" t="s">
        <v>404</v>
      </c>
      <c s="25" t="s">
        <v>49</v>
      </c>
      <c s="30" t="s">
        <v>405</v>
      </c>
      <c s="31" t="s">
        <v>193</v>
      </c>
      <c s="32">
        <v>85</v>
      </c>
      <c s="33">
        <v>99</v>
      </c>
      <c s="33">
        <f>ROUND(ROUND(H43,2)*ROUND(G43,3),2)</f>
      </c>
      <c s="31" t="s">
        <v>52</v>
      </c>
      <c r="O43">
        <f>(I43*21)/100</f>
      </c>
      <c t="s">
        <v>23</v>
      </c>
    </row>
    <row r="44" spans="1:5" ht="12.75">
      <c r="A44" s="34" t="s">
        <v>53</v>
      </c>
      <c r="E44" s="35" t="s">
        <v>49</v>
      </c>
    </row>
    <row r="45" spans="1:5" ht="25.5">
      <c r="A45" s="38" t="s">
        <v>54</v>
      </c>
      <c r="E45" s="37" t="s">
        <v>406</v>
      </c>
    </row>
    <row r="46" spans="1:16" ht="12.75">
      <c r="A46" s="25" t="s">
        <v>47</v>
      </c>
      <c s="29" t="s">
        <v>92</v>
      </c>
      <c s="29" t="s">
        <v>128</v>
      </c>
      <c s="25" t="s">
        <v>49</v>
      </c>
      <c s="30" t="s">
        <v>129</v>
      </c>
      <c s="31" t="s">
        <v>122</v>
      </c>
      <c s="32">
        <v>569.974</v>
      </c>
      <c s="33">
        <v>1140</v>
      </c>
      <c s="33">
        <f>ROUND(ROUND(H46,2)*ROUND(G46,3),2)</f>
      </c>
      <c s="31" t="s">
        <v>52</v>
      </c>
      <c r="O46">
        <f>(I46*21)/100</f>
      </c>
      <c t="s">
        <v>23</v>
      </c>
    </row>
    <row r="47" spans="1:5" ht="12.75">
      <c r="A47" s="34" t="s">
        <v>53</v>
      </c>
      <c r="E47" s="35" t="s">
        <v>49</v>
      </c>
    </row>
    <row r="48" spans="1:5" ht="127.5">
      <c r="A48" s="38" t="s">
        <v>54</v>
      </c>
      <c r="E48" s="37" t="s">
        <v>407</v>
      </c>
    </row>
    <row r="49" spans="1:16" ht="12.75">
      <c r="A49" s="25" t="s">
        <v>47</v>
      </c>
      <c s="29" t="s">
        <v>96</v>
      </c>
      <c s="29" t="s">
        <v>131</v>
      </c>
      <c s="25" t="s">
        <v>49</v>
      </c>
      <c s="30" t="s">
        <v>132</v>
      </c>
      <c s="31" t="s">
        <v>122</v>
      </c>
      <c s="32">
        <v>78.588</v>
      </c>
      <c s="33">
        <v>50</v>
      </c>
      <c s="33">
        <f>ROUND(ROUND(H49,2)*ROUND(G49,3),2)</f>
      </c>
      <c s="31" t="s">
        <v>52</v>
      </c>
      <c r="O49">
        <f>(I49*21)/100</f>
      </c>
      <c t="s">
        <v>23</v>
      </c>
    </row>
    <row r="50" spans="1:5" ht="12.75">
      <c r="A50" s="34" t="s">
        <v>53</v>
      </c>
      <c r="E50" s="35" t="s">
        <v>49</v>
      </c>
    </row>
    <row r="51" spans="1:5" ht="127.5">
      <c r="A51" s="38" t="s">
        <v>54</v>
      </c>
      <c r="E51" s="37" t="s">
        <v>408</v>
      </c>
    </row>
    <row r="52" spans="1:16" ht="12.75">
      <c r="A52" s="25" t="s">
        <v>47</v>
      </c>
      <c s="29" t="s">
        <v>146</v>
      </c>
      <c s="29" t="s">
        <v>134</v>
      </c>
      <c s="25" t="s">
        <v>49</v>
      </c>
      <c s="30" t="s">
        <v>135</v>
      </c>
      <c s="31" t="s">
        <v>122</v>
      </c>
      <c s="32">
        <v>45</v>
      </c>
      <c s="33">
        <v>166</v>
      </c>
      <c s="33">
        <f>ROUND(ROUND(H52,2)*ROUND(G52,3),2)</f>
      </c>
      <c s="31" t="s">
        <v>52</v>
      </c>
      <c r="O52">
        <f>(I52*21)/100</f>
      </c>
      <c t="s">
        <v>23</v>
      </c>
    </row>
    <row r="53" spans="1:5" ht="12.75">
      <c r="A53" s="34" t="s">
        <v>53</v>
      </c>
      <c r="E53" s="35" t="s">
        <v>49</v>
      </c>
    </row>
    <row r="54" spans="1:5" ht="51">
      <c r="A54" s="38" t="s">
        <v>54</v>
      </c>
      <c r="E54" s="37" t="s">
        <v>409</v>
      </c>
    </row>
    <row r="55" spans="1:16" ht="12.75">
      <c r="A55" s="25" t="s">
        <v>47</v>
      </c>
      <c s="29" t="s">
        <v>150</v>
      </c>
      <c s="29" t="s">
        <v>137</v>
      </c>
      <c s="25" t="s">
        <v>49</v>
      </c>
      <c s="30" t="s">
        <v>138</v>
      </c>
      <c s="31" t="s">
        <v>122</v>
      </c>
      <c s="32">
        <v>78.588</v>
      </c>
      <c s="33">
        <v>87</v>
      </c>
      <c s="33">
        <f>ROUND(ROUND(H55,2)*ROUND(G55,3),2)</f>
      </c>
      <c s="31" t="s">
        <v>52</v>
      </c>
      <c r="O55">
        <f>(I55*21)/100</f>
      </c>
      <c t="s">
        <v>23</v>
      </c>
    </row>
    <row r="56" spans="1:5" ht="12.75">
      <c r="A56" s="34" t="s">
        <v>53</v>
      </c>
      <c r="E56" s="35" t="s">
        <v>49</v>
      </c>
    </row>
    <row r="57" spans="1:5" ht="12.75">
      <c r="A57" s="38" t="s">
        <v>54</v>
      </c>
      <c r="E57" s="37" t="s">
        <v>410</v>
      </c>
    </row>
    <row r="58" spans="1:16" ht="12.75">
      <c r="A58" s="25" t="s">
        <v>47</v>
      </c>
      <c s="29" t="s">
        <v>154</v>
      </c>
      <c s="29" t="s">
        <v>140</v>
      </c>
      <c s="25" t="s">
        <v>49</v>
      </c>
      <c s="30" t="s">
        <v>141</v>
      </c>
      <c s="31" t="s">
        <v>115</v>
      </c>
      <c s="32">
        <v>275.25</v>
      </c>
      <c s="33">
        <v>39</v>
      </c>
      <c s="33">
        <f>ROUND(ROUND(H58,2)*ROUND(G58,3),2)</f>
      </c>
      <c s="31" t="s">
        <v>52</v>
      </c>
      <c r="O58">
        <f>(I58*21)/100</f>
      </c>
      <c t="s">
        <v>23</v>
      </c>
    </row>
    <row r="59" spans="1:5" ht="12.75">
      <c r="A59" s="34" t="s">
        <v>53</v>
      </c>
      <c r="E59" s="35" t="s">
        <v>49</v>
      </c>
    </row>
    <row r="60" spans="1:5" ht="63.75">
      <c r="A60" s="38" t="s">
        <v>54</v>
      </c>
      <c r="E60" s="37" t="s">
        <v>411</v>
      </c>
    </row>
    <row r="61" spans="1:16" ht="12.75">
      <c r="A61" s="25" t="s">
        <v>47</v>
      </c>
      <c s="29" t="s">
        <v>156</v>
      </c>
      <c s="29" t="s">
        <v>143</v>
      </c>
      <c s="25" t="s">
        <v>81</v>
      </c>
      <c s="30" t="s">
        <v>144</v>
      </c>
      <c s="31" t="s">
        <v>122</v>
      </c>
      <c s="32">
        <v>36</v>
      </c>
      <c s="33">
        <v>349</v>
      </c>
      <c s="33">
        <f>ROUND(ROUND(H61,2)*ROUND(G61,3),2)</f>
      </c>
      <c s="31" t="s">
        <v>52</v>
      </c>
      <c r="O61">
        <f>(I61*21)/100</f>
      </c>
      <c t="s">
        <v>23</v>
      </c>
    </row>
    <row r="62" spans="1:5" ht="12.75">
      <c r="A62" s="34" t="s">
        <v>53</v>
      </c>
      <c r="E62" s="35" t="s">
        <v>49</v>
      </c>
    </row>
    <row r="63" spans="1:5" ht="63.75">
      <c r="A63" s="38" t="s">
        <v>54</v>
      </c>
      <c r="E63" s="37" t="s">
        <v>412</v>
      </c>
    </row>
    <row r="64" spans="1:16" ht="12.75">
      <c r="A64" s="25" t="s">
        <v>47</v>
      </c>
      <c s="29" t="s">
        <v>158</v>
      </c>
      <c s="29" t="s">
        <v>143</v>
      </c>
      <c s="25" t="s">
        <v>84</v>
      </c>
      <c s="30" t="s">
        <v>144</v>
      </c>
      <c s="31" t="s">
        <v>122</v>
      </c>
      <c s="32">
        <v>2.61</v>
      </c>
      <c s="33">
        <v>349</v>
      </c>
      <c s="33">
        <f>ROUND(ROUND(H64,2)*ROUND(G64,3),2)</f>
      </c>
      <c s="31" t="s">
        <v>52</v>
      </c>
      <c r="O64">
        <f>(I64*21)/100</f>
      </c>
      <c t="s">
        <v>23</v>
      </c>
    </row>
    <row r="65" spans="1:5" ht="12.75">
      <c r="A65" s="34" t="s">
        <v>53</v>
      </c>
      <c r="E65" s="35" t="s">
        <v>49</v>
      </c>
    </row>
    <row r="66" spans="1:5" ht="38.25">
      <c r="A66" s="38" t="s">
        <v>54</v>
      </c>
      <c r="E66" s="37" t="s">
        <v>413</v>
      </c>
    </row>
    <row r="67" spans="1:16" ht="12.75">
      <c r="A67" s="25" t="s">
        <v>47</v>
      </c>
      <c s="29" t="s">
        <v>162</v>
      </c>
      <c s="29" t="s">
        <v>147</v>
      </c>
      <c s="25" t="s">
        <v>49</v>
      </c>
      <c s="30" t="s">
        <v>148</v>
      </c>
      <c s="31" t="s">
        <v>122</v>
      </c>
      <c s="32">
        <v>125.126</v>
      </c>
      <c s="33">
        <v>212</v>
      </c>
      <c s="33">
        <f>ROUND(ROUND(H67,2)*ROUND(G67,3),2)</f>
      </c>
      <c s="31" t="s">
        <v>52</v>
      </c>
      <c r="O67">
        <f>(I67*21)/100</f>
      </c>
      <c t="s">
        <v>23</v>
      </c>
    </row>
    <row r="68" spans="1:5" ht="12.75">
      <c r="A68" s="34" t="s">
        <v>53</v>
      </c>
      <c r="E68" s="35" t="s">
        <v>49</v>
      </c>
    </row>
    <row r="69" spans="1:5" ht="76.5">
      <c r="A69" s="38" t="s">
        <v>54</v>
      </c>
      <c r="E69" s="37" t="s">
        <v>414</v>
      </c>
    </row>
    <row r="70" spans="1:16" ht="12.75">
      <c r="A70" s="25" t="s">
        <v>47</v>
      </c>
      <c s="29" t="s">
        <v>166</v>
      </c>
      <c s="29" t="s">
        <v>151</v>
      </c>
      <c s="25" t="s">
        <v>81</v>
      </c>
      <c s="30" t="s">
        <v>152</v>
      </c>
      <c s="31" t="s">
        <v>122</v>
      </c>
      <c s="32">
        <v>179.466</v>
      </c>
      <c s="33">
        <v>256</v>
      </c>
      <c s="33">
        <f>ROUND(ROUND(H70,2)*ROUND(G70,3),2)</f>
      </c>
      <c s="31" t="s">
        <v>52</v>
      </c>
      <c r="O70">
        <f>(I70*21)/100</f>
      </c>
      <c t="s">
        <v>23</v>
      </c>
    </row>
    <row r="71" spans="1:5" ht="12.75">
      <c r="A71" s="34" t="s">
        <v>53</v>
      </c>
      <c r="E71" s="35" t="s">
        <v>49</v>
      </c>
    </row>
    <row r="72" spans="1:5" ht="165.75">
      <c r="A72" s="38" t="s">
        <v>54</v>
      </c>
      <c r="E72" s="37" t="s">
        <v>415</v>
      </c>
    </row>
    <row r="73" spans="1:16" ht="12.75">
      <c r="A73" s="25" t="s">
        <v>47</v>
      </c>
      <c s="29" t="s">
        <v>170</v>
      </c>
      <c s="29" t="s">
        <v>151</v>
      </c>
      <c s="25" t="s">
        <v>84</v>
      </c>
      <c s="30" t="s">
        <v>152</v>
      </c>
      <c s="31" t="s">
        <v>122</v>
      </c>
      <c s="32">
        <v>20.43</v>
      </c>
      <c s="33">
        <v>256</v>
      </c>
      <c s="33">
        <f>ROUND(ROUND(H73,2)*ROUND(G73,3),2)</f>
      </c>
      <c s="31" t="s">
        <v>52</v>
      </c>
      <c r="O73">
        <f>(I73*21)/100</f>
      </c>
      <c t="s">
        <v>23</v>
      </c>
    </row>
    <row r="74" spans="1:5" ht="12.75">
      <c r="A74" s="34" t="s">
        <v>53</v>
      </c>
      <c r="E74" s="35" t="s">
        <v>49</v>
      </c>
    </row>
    <row r="75" spans="1:5" ht="76.5">
      <c r="A75" s="38" t="s">
        <v>54</v>
      </c>
      <c r="E75" s="37" t="s">
        <v>416</v>
      </c>
    </row>
    <row r="76" spans="1:16" ht="12.75">
      <c r="A76" s="25" t="s">
        <v>47</v>
      </c>
      <c s="29" t="s">
        <v>174</v>
      </c>
      <c s="29" t="s">
        <v>151</v>
      </c>
      <c s="25" t="s">
        <v>86</v>
      </c>
      <c s="30" t="s">
        <v>152</v>
      </c>
      <c s="31" t="s">
        <v>122</v>
      </c>
      <c s="32">
        <v>13.262</v>
      </c>
      <c s="33">
        <v>256</v>
      </c>
      <c s="33">
        <f>ROUND(ROUND(H76,2)*ROUND(G76,3),2)</f>
      </c>
      <c s="31" t="s">
        <v>52</v>
      </c>
      <c r="O76">
        <f>(I76*21)/100</f>
      </c>
      <c t="s">
        <v>23</v>
      </c>
    </row>
    <row r="77" spans="1:5" ht="12.75">
      <c r="A77" s="34" t="s">
        <v>53</v>
      </c>
      <c r="E77" s="35" t="s">
        <v>49</v>
      </c>
    </row>
    <row r="78" spans="1:5" ht="153">
      <c r="A78" s="38" t="s">
        <v>54</v>
      </c>
      <c r="E78" s="37" t="s">
        <v>417</v>
      </c>
    </row>
    <row r="79" spans="1:16" ht="12.75">
      <c r="A79" s="25" t="s">
        <v>47</v>
      </c>
      <c s="29" t="s">
        <v>178</v>
      </c>
      <c s="29" t="s">
        <v>159</v>
      </c>
      <c s="25" t="s">
        <v>49</v>
      </c>
      <c s="30" t="s">
        <v>160</v>
      </c>
      <c s="31" t="s">
        <v>122</v>
      </c>
      <c s="32">
        <v>528.007</v>
      </c>
      <c s="33">
        <v>16</v>
      </c>
      <c s="33">
        <f>ROUND(ROUND(H79,2)*ROUND(G79,3),2)</f>
      </c>
      <c s="31" t="s">
        <v>52</v>
      </c>
      <c r="O79">
        <f>(I79*21)/100</f>
      </c>
      <c t="s">
        <v>23</v>
      </c>
    </row>
    <row r="80" spans="1:5" ht="12.75">
      <c r="A80" s="34" t="s">
        <v>53</v>
      </c>
      <c r="E80" s="35" t="s">
        <v>49</v>
      </c>
    </row>
    <row r="81" spans="1:5" ht="127.5">
      <c r="A81" s="38" t="s">
        <v>54</v>
      </c>
      <c r="E81" s="37" t="s">
        <v>418</v>
      </c>
    </row>
    <row r="82" spans="1:16" ht="12.75">
      <c r="A82" s="25" t="s">
        <v>47</v>
      </c>
      <c s="29" t="s">
        <v>182</v>
      </c>
      <c s="29" t="s">
        <v>171</v>
      </c>
      <c s="25" t="s">
        <v>49</v>
      </c>
      <c s="30" t="s">
        <v>172</v>
      </c>
      <c s="31" t="s">
        <v>122</v>
      </c>
      <c s="32">
        <v>70.601</v>
      </c>
      <c s="33">
        <v>730</v>
      </c>
      <c s="33">
        <f>ROUND(ROUND(H82,2)*ROUND(G82,3),2)</f>
      </c>
      <c s="31" t="s">
        <v>52</v>
      </c>
      <c r="O82">
        <f>(I82*21)/100</f>
      </c>
      <c t="s">
        <v>23</v>
      </c>
    </row>
    <row r="83" spans="1:5" ht="12.75">
      <c r="A83" s="34" t="s">
        <v>53</v>
      </c>
      <c r="E83" s="35" t="s">
        <v>49</v>
      </c>
    </row>
    <row r="84" spans="1:5" ht="114.75">
      <c r="A84" s="38" t="s">
        <v>54</v>
      </c>
      <c r="E84" s="37" t="s">
        <v>419</v>
      </c>
    </row>
    <row r="85" spans="1:16" ht="12.75">
      <c r="A85" s="25" t="s">
        <v>47</v>
      </c>
      <c s="29" t="s">
        <v>186</v>
      </c>
      <c s="29" t="s">
        <v>175</v>
      </c>
      <c s="25" t="s">
        <v>49</v>
      </c>
      <c s="30" t="s">
        <v>176</v>
      </c>
      <c s="31" t="s">
        <v>115</v>
      </c>
      <c s="32">
        <v>484.9</v>
      </c>
      <c s="33">
        <v>13</v>
      </c>
      <c s="33">
        <f>ROUND(ROUND(H85,2)*ROUND(G85,3),2)</f>
      </c>
      <c s="31" t="s">
        <v>52</v>
      </c>
      <c r="O85">
        <f>(I85*21)/100</f>
      </c>
      <c t="s">
        <v>23</v>
      </c>
    </row>
    <row r="86" spans="1:5" ht="12.75">
      <c r="A86" s="34" t="s">
        <v>53</v>
      </c>
      <c r="E86" s="35" t="s">
        <v>49</v>
      </c>
    </row>
    <row r="87" spans="1:5" ht="140.25">
      <c r="A87" s="38" t="s">
        <v>54</v>
      </c>
      <c r="E87" s="37" t="s">
        <v>420</v>
      </c>
    </row>
    <row r="88" spans="1:16" ht="12.75">
      <c r="A88" s="25" t="s">
        <v>47</v>
      </c>
      <c s="29" t="s">
        <v>190</v>
      </c>
      <c s="29" t="s">
        <v>179</v>
      </c>
      <c s="25" t="s">
        <v>49</v>
      </c>
      <c s="30" t="s">
        <v>180</v>
      </c>
      <c s="31" t="s">
        <v>122</v>
      </c>
      <c s="32">
        <v>78.588</v>
      </c>
      <c s="33">
        <v>216</v>
      </c>
      <c s="33">
        <f>ROUND(ROUND(H88,2)*ROUND(G88,3),2)</f>
      </c>
      <c s="31" t="s">
        <v>52</v>
      </c>
      <c r="O88">
        <f>(I88*21)/100</f>
      </c>
      <c t="s">
        <v>23</v>
      </c>
    </row>
    <row r="89" spans="1:5" ht="12.75">
      <c r="A89" s="34" t="s">
        <v>53</v>
      </c>
      <c r="E89" s="35" t="s">
        <v>49</v>
      </c>
    </row>
    <row r="90" spans="1:5" ht="114.75">
      <c r="A90" s="38" t="s">
        <v>54</v>
      </c>
      <c r="E90" s="37" t="s">
        <v>421</v>
      </c>
    </row>
    <row r="91" spans="1:16" ht="12.75">
      <c r="A91" s="25" t="s">
        <v>47</v>
      </c>
      <c s="29" t="s">
        <v>195</v>
      </c>
      <c s="29" t="s">
        <v>183</v>
      </c>
      <c s="25" t="s">
        <v>49</v>
      </c>
      <c s="30" t="s">
        <v>184</v>
      </c>
      <c s="31" t="s">
        <v>115</v>
      </c>
      <c s="32">
        <v>785.88</v>
      </c>
      <c s="33">
        <v>14</v>
      </c>
      <c s="33">
        <f>ROUND(ROUND(H91,2)*ROUND(G91,3),2)</f>
      </c>
      <c s="31" t="s">
        <v>52</v>
      </c>
      <c r="O91">
        <f>(I91*21)/100</f>
      </c>
      <c t="s">
        <v>23</v>
      </c>
    </row>
    <row r="92" spans="1:5" ht="12.75">
      <c r="A92" s="34" t="s">
        <v>53</v>
      </c>
      <c r="E92" s="35" t="s">
        <v>49</v>
      </c>
    </row>
    <row r="93" spans="1:5" ht="89.25">
      <c r="A93" s="38" t="s">
        <v>54</v>
      </c>
      <c r="E93" s="37" t="s">
        <v>422</v>
      </c>
    </row>
    <row r="94" spans="1:16" ht="12.75">
      <c r="A94" s="25" t="s">
        <v>47</v>
      </c>
      <c s="29" t="s">
        <v>199</v>
      </c>
      <c s="29" t="s">
        <v>187</v>
      </c>
      <c s="25" t="s">
        <v>49</v>
      </c>
      <c s="30" t="s">
        <v>188</v>
      </c>
      <c s="31" t="s">
        <v>115</v>
      </c>
      <c s="32">
        <v>785.88</v>
      </c>
      <c s="33">
        <v>4</v>
      </c>
      <c s="33">
        <f>ROUND(ROUND(H94,2)*ROUND(G94,3),2)</f>
      </c>
      <c s="31" t="s">
        <v>52</v>
      </c>
      <c r="O94">
        <f>(I94*21)/100</f>
      </c>
      <c t="s">
        <v>23</v>
      </c>
    </row>
    <row r="95" spans="1:5" ht="12.75">
      <c r="A95" s="34" t="s">
        <v>53</v>
      </c>
      <c r="E95" s="35" t="s">
        <v>49</v>
      </c>
    </row>
    <row r="96" spans="1:5" ht="89.25">
      <c r="A96" s="36" t="s">
        <v>54</v>
      </c>
      <c r="E96" s="37" t="s">
        <v>422</v>
      </c>
    </row>
    <row r="97" spans="1:18" ht="12.75" customHeight="1">
      <c r="A97" s="6" t="s">
        <v>45</v>
      </c>
      <c s="6"/>
      <c s="41" t="s">
        <v>23</v>
      </c>
      <c s="6"/>
      <c s="27" t="s">
        <v>189</v>
      </c>
      <c s="6"/>
      <c s="6"/>
      <c s="6"/>
      <c s="42">
        <f>0+Q97</f>
      </c>
      <c s="6"/>
      <c r="O97">
        <f>0+R97</f>
      </c>
      <c r="Q97">
        <f>0+I98+I101+I104+I107</f>
      </c>
      <c>
        <f>0+O98+O101+O104+O107</f>
      </c>
    </row>
    <row r="98" spans="1:16" ht="12.75">
      <c r="A98" s="25" t="s">
        <v>47</v>
      </c>
      <c s="29" t="s">
        <v>203</v>
      </c>
      <c s="29" t="s">
        <v>191</v>
      </c>
      <c s="25" t="s">
        <v>49</v>
      </c>
      <c s="30" t="s">
        <v>192</v>
      </c>
      <c s="31" t="s">
        <v>193</v>
      </c>
      <c s="32">
        <v>245</v>
      </c>
      <c s="33">
        <v>301</v>
      </c>
      <c s="33">
        <f>ROUND(ROUND(H98,2)*ROUND(G98,3),2)</f>
      </c>
      <c s="31" t="s">
        <v>52</v>
      </c>
      <c r="O98">
        <f>(I98*21)/100</f>
      </c>
      <c t="s">
        <v>23</v>
      </c>
    </row>
    <row r="99" spans="1:5" ht="12.75">
      <c r="A99" s="34" t="s">
        <v>53</v>
      </c>
      <c r="E99" s="35" t="s">
        <v>49</v>
      </c>
    </row>
    <row r="100" spans="1:5" ht="63.75">
      <c r="A100" s="38" t="s">
        <v>54</v>
      </c>
      <c r="E100" s="37" t="s">
        <v>423</v>
      </c>
    </row>
    <row r="101" spans="1:16" ht="12.75">
      <c r="A101" s="25" t="s">
        <v>47</v>
      </c>
      <c s="29" t="s">
        <v>205</v>
      </c>
      <c s="29" t="s">
        <v>196</v>
      </c>
      <c s="25" t="s">
        <v>49</v>
      </c>
      <c s="30" t="s">
        <v>197</v>
      </c>
      <c s="31" t="s">
        <v>115</v>
      </c>
      <c s="32">
        <v>490</v>
      </c>
      <c s="33">
        <v>54</v>
      </c>
      <c s="33">
        <f>ROUND(ROUND(H101,2)*ROUND(G101,3),2)</f>
      </c>
      <c s="31" t="s">
        <v>52</v>
      </c>
      <c r="O101">
        <f>(I101*21)/100</f>
      </c>
      <c t="s">
        <v>23</v>
      </c>
    </row>
    <row r="102" spans="1:5" ht="12.75">
      <c r="A102" s="34" t="s">
        <v>53</v>
      </c>
      <c r="E102" s="35" t="s">
        <v>49</v>
      </c>
    </row>
    <row r="103" spans="1:5" ht="51">
      <c r="A103" s="38" t="s">
        <v>54</v>
      </c>
      <c r="E103" s="37" t="s">
        <v>424</v>
      </c>
    </row>
    <row r="104" spans="1:16" ht="12.75">
      <c r="A104" s="25" t="s">
        <v>47</v>
      </c>
      <c s="29" t="s">
        <v>209</v>
      </c>
      <c s="29" t="s">
        <v>206</v>
      </c>
      <c s="25" t="s">
        <v>49</v>
      </c>
      <c s="30" t="s">
        <v>207</v>
      </c>
      <c s="31" t="s">
        <v>122</v>
      </c>
      <c s="32">
        <v>72.042</v>
      </c>
      <c s="33">
        <v>724</v>
      </c>
      <c s="33">
        <f>ROUND(ROUND(H104,2)*ROUND(G104,3),2)</f>
      </c>
      <c s="31" t="s">
        <v>52</v>
      </c>
      <c r="O104">
        <f>(I104*21)/100</f>
      </c>
      <c t="s">
        <v>23</v>
      </c>
    </row>
    <row r="105" spans="1:5" ht="12.75">
      <c r="A105" s="34" t="s">
        <v>53</v>
      </c>
      <c r="E105" s="35" t="s">
        <v>49</v>
      </c>
    </row>
    <row r="106" spans="1:5" ht="114.75">
      <c r="A106" s="38" t="s">
        <v>54</v>
      </c>
      <c r="E106" s="37" t="s">
        <v>425</v>
      </c>
    </row>
    <row r="107" spans="1:16" ht="12.75">
      <c r="A107" s="25" t="s">
        <v>47</v>
      </c>
      <c s="29" t="s">
        <v>213</v>
      </c>
      <c s="29" t="s">
        <v>218</v>
      </c>
      <c s="25" t="s">
        <v>49</v>
      </c>
      <c s="30" t="s">
        <v>219</v>
      </c>
      <c s="31" t="s">
        <v>115</v>
      </c>
      <c s="32">
        <v>175</v>
      </c>
      <c s="33">
        <v>70</v>
      </c>
      <c s="33">
        <f>ROUND(ROUND(H107,2)*ROUND(G107,3),2)</f>
      </c>
      <c s="31" t="s">
        <v>52</v>
      </c>
      <c r="O107">
        <f>(I107*21)/100</f>
      </c>
      <c t="s">
        <v>23</v>
      </c>
    </row>
    <row r="108" spans="1:5" ht="12.75">
      <c r="A108" s="34" t="s">
        <v>53</v>
      </c>
      <c r="E108" s="35" t="s">
        <v>49</v>
      </c>
    </row>
    <row r="109" spans="1:5" ht="38.25">
      <c r="A109" s="36" t="s">
        <v>54</v>
      </c>
      <c r="E109" s="37" t="s">
        <v>426</v>
      </c>
    </row>
    <row r="110" spans="1:18" ht="12.75" customHeight="1">
      <c r="A110" s="6" t="s">
        <v>45</v>
      </c>
      <c s="6"/>
      <c s="41" t="s">
        <v>33</v>
      </c>
      <c s="6"/>
      <c s="27" t="s">
        <v>221</v>
      </c>
      <c s="6"/>
      <c s="6"/>
      <c s="6"/>
      <c s="42">
        <f>0+Q110</f>
      </c>
      <c s="6"/>
      <c r="O110">
        <f>0+R110</f>
      </c>
      <c r="Q110">
        <f>0+I111+I114+I117+I120+I123+I126</f>
      </c>
      <c>
        <f>0+O111+O114+O117+O120+O123+O126</f>
      </c>
    </row>
    <row r="111" spans="1:16" ht="12.75">
      <c r="A111" s="25" t="s">
        <v>47</v>
      </c>
      <c s="29" t="s">
        <v>217</v>
      </c>
      <c s="29" t="s">
        <v>223</v>
      </c>
      <c s="25" t="s">
        <v>49</v>
      </c>
      <c s="30" t="s">
        <v>224</v>
      </c>
      <c s="31" t="s">
        <v>122</v>
      </c>
      <c s="32">
        <v>0.942</v>
      </c>
      <c s="33">
        <v>2280</v>
      </c>
      <c s="33">
        <f>ROUND(ROUND(H111,2)*ROUND(G111,3),2)</f>
      </c>
      <c s="31" t="s">
        <v>52</v>
      </c>
      <c r="O111">
        <f>(I111*21)/100</f>
      </c>
      <c t="s">
        <v>23</v>
      </c>
    </row>
    <row r="112" spans="1:5" ht="12.75">
      <c r="A112" s="34" t="s">
        <v>53</v>
      </c>
      <c r="E112" s="35" t="s">
        <v>49</v>
      </c>
    </row>
    <row r="113" spans="1:5" ht="51">
      <c r="A113" s="38" t="s">
        <v>54</v>
      </c>
      <c r="E113" s="37" t="s">
        <v>427</v>
      </c>
    </row>
    <row r="114" spans="1:16" ht="12.75">
      <c r="A114" s="25" t="s">
        <v>47</v>
      </c>
      <c s="29" t="s">
        <v>222</v>
      </c>
      <c s="29" t="s">
        <v>227</v>
      </c>
      <c s="25" t="s">
        <v>81</v>
      </c>
      <c s="30" t="s">
        <v>228</v>
      </c>
      <c s="31" t="s">
        <v>122</v>
      </c>
      <c s="32">
        <v>72.185</v>
      </c>
      <c s="33">
        <v>2650</v>
      </c>
      <c s="33">
        <f>ROUND(ROUND(H114,2)*ROUND(G114,3),2)</f>
      </c>
      <c s="31" t="s">
        <v>52</v>
      </c>
      <c r="O114">
        <f>(I114*21)/100</f>
      </c>
      <c t="s">
        <v>23</v>
      </c>
    </row>
    <row r="115" spans="1:5" ht="12.75">
      <c r="A115" s="34" t="s">
        <v>53</v>
      </c>
      <c r="E115" s="35" t="s">
        <v>49</v>
      </c>
    </row>
    <row r="116" spans="1:5" ht="76.5">
      <c r="A116" s="38" t="s">
        <v>54</v>
      </c>
      <c r="E116" s="37" t="s">
        <v>428</v>
      </c>
    </row>
    <row r="117" spans="1:16" ht="12.75">
      <c r="A117" s="25" t="s">
        <v>47</v>
      </c>
      <c s="29" t="s">
        <v>226</v>
      </c>
      <c s="29" t="s">
        <v>227</v>
      </c>
      <c s="25" t="s">
        <v>84</v>
      </c>
      <c s="30" t="s">
        <v>228</v>
      </c>
      <c s="31" t="s">
        <v>122</v>
      </c>
      <c s="32">
        <v>15.988</v>
      </c>
      <c s="33">
        <v>2650</v>
      </c>
      <c s="33">
        <f>ROUND(ROUND(H117,2)*ROUND(G117,3),2)</f>
      </c>
      <c s="31" t="s">
        <v>52</v>
      </c>
      <c r="O117">
        <f>(I117*21)/100</f>
      </c>
      <c t="s">
        <v>23</v>
      </c>
    </row>
    <row r="118" spans="1:5" ht="12.75">
      <c r="A118" s="34" t="s">
        <v>53</v>
      </c>
      <c r="E118" s="35" t="s">
        <v>49</v>
      </c>
    </row>
    <row r="119" spans="1:5" ht="63.75">
      <c r="A119" s="38" t="s">
        <v>54</v>
      </c>
      <c r="E119" s="37" t="s">
        <v>429</v>
      </c>
    </row>
    <row r="120" spans="1:16" ht="12.75">
      <c r="A120" s="25" t="s">
        <v>47</v>
      </c>
      <c s="29" t="s">
        <v>230</v>
      </c>
      <c s="29" t="s">
        <v>233</v>
      </c>
      <c s="25" t="s">
        <v>49</v>
      </c>
      <c s="30" t="s">
        <v>234</v>
      </c>
      <c s="31" t="s">
        <v>122</v>
      </c>
      <c s="32">
        <v>2.14</v>
      </c>
      <c s="33">
        <v>820</v>
      </c>
      <c s="33">
        <f>ROUND(ROUND(H120,2)*ROUND(G120,3),2)</f>
      </c>
      <c s="31" t="s">
        <v>52</v>
      </c>
      <c r="O120">
        <f>(I120*21)/100</f>
      </c>
      <c t="s">
        <v>23</v>
      </c>
    </row>
    <row r="121" spans="1:5" ht="12.75">
      <c r="A121" s="34" t="s">
        <v>53</v>
      </c>
      <c r="E121" s="35" t="s">
        <v>49</v>
      </c>
    </row>
    <row r="122" spans="1:5" ht="25.5">
      <c r="A122" s="38" t="s">
        <v>54</v>
      </c>
      <c r="E122" s="37" t="s">
        <v>430</v>
      </c>
    </row>
    <row r="123" spans="1:16" ht="12.75">
      <c r="A123" s="25" t="s">
        <v>47</v>
      </c>
      <c s="29" t="s">
        <v>232</v>
      </c>
      <c s="29" t="s">
        <v>237</v>
      </c>
      <c s="25" t="s">
        <v>49</v>
      </c>
      <c s="30" t="s">
        <v>238</v>
      </c>
      <c s="31" t="s">
        <v>122</v>
      </c>
      <c s="32">
        <v>13.262</v>
      </c>
      <c s="33">
        <v>2990</v>
      </c>
      <c s="33">
        <f>ROUND(ROUND(H123,2)*ROUND(G123,3),2)</f>
      </c>
      <c s="31" t="s">
        <v>52</v>
      </c>
      <c r="O123">
        <f>(I123*21)/100</f>
      </c>
      <c t="s">
        <v>23</v>
      </c>
    </row>
    <row r="124" spans="1:5" ht="12.75">
      <c r="A124" s="34" t="s">
        <v>53</v>
      </c>
      <c r="E124" s="35" t="s">
        <v>49</v>
      </c>
    </row>
    <row r="125" spans="1:5" ht="140.25">
      <c r="A125" s="38" t="s">
        <v>54</v>
      </c>
      <c r="E125" s="37" t="s">
        <v>431</v>
      </c>
    </row>
    <row r="126" spans="1:16" ht="12.75">
      <c r="A126" s="25" t="s">
        <v>47</v>
      </c>
      <c s="29" t="s">
        <v>236</v>
      </c>
      <c s="29" t="s">
        <v>241</v>
      </c>
      <c s="25" t="s">
        <v>49</v>
      </c>
      <c s="30" t="s">
        <v>242</v>
      </c>
      <c s="31" t="s">
        <v>122</v>
      </c>
      <c s="32">
        <v>22.84</v>
      </c>
      <c s="33">
        <v>4780</v>
      </c>
      <c s="33">
        <f>ROUND(ROUND(H126,2)*ROUND(G126,3),2)</f>
      </c>
      <c s="31" t="s">
        <v>52</v>
      </c>
      <c r="O126">
        <f>(I126*21)/100</f>
      </c>
      <c t="s">
        <v>23</v>
      </c>
    </row>
    <row r="127" spans="1:5" ht="12.75">
      <c r="A127" s="34" t="s">
        <v>53</v>
      </c>
      <c r="E127" s="35" t="s">
        <v>49</v>
      </c>
    </row>
    <row r="128" spans="1:5" ht="76.5">
      <c r="A128" s="36" t="s">
        <v>54</v>
      </c>
      <c r="E128" s="37" t="s">
        <v>432</v>
      </c>
    </row>
    <row r="129" spans="1:18" ht="12.75" customHeight="1">
      <c r="A129" s="6" t="s">
        <v>45</v>
      </c>
      <c s="6"/>
      <c s="41" t="s">
        <v>35</v>
      </c>
      <c s="6"/>
      <c s="27" t="s">
        <v>244</v>
      </c>
      <c s="6"/>
      <c s="6"/>
      <c s="6"/>
      <c s="42">
        <f>0+Q129</f>
      </c>
      <c s="6"/>
      <c r="O129">
        <f>0+R129</f>
      </c>
      <c r="Q129">
        <f>0+I130+I133+I136+I139+I142+I145+I148+I151+I154+I157+I160+I163+I166</f>
      </c>
      <c>
        <f>0+O130+O133+O136+O139+O142+O145+O148+O151+O154+O157+O160+O163+O166</f>
      </c>
    </row>
    <row r="130" spans="1:16" ht="12.75">
      <c r="A130" s="25" t="s">
        <v>47</v>
      </c>
      <c s="29" t="s">
        <v>240</v>
      </c>
      <c s="29" t="s">
        <v>246</v>
      </c>
      <c s="25" t="s">
        <v>81</v>
      </c>
      <c s="30" t="s">
        <v>247</v>
      </c>
      <c s="31" t="s">
        <v>115</v>
      </c>
      <c s="32">
        <v>239.88</v>
      </c>
      <c s="33">
        <v>104</v>
      </c>
      <c s="33">
        <f>ROUND(ROUND(H130,2)*ROUND(G130,3),2)</f>
      </c>
      <c s="31" t="s">
        <v>52</v>
      </c>
      <c r="O130">
        <f>(I130*21)/100</f>
      </c>
      <c t="s">
        <v>23</v>
      </c>
    </row>
    <row r="131" spans="1:5" ht="12.75">
      <c r="A131" s="34" t="s">
        <v>53</v>
      </c>
      <c r="E131" s="35" t="s">
        <v>49</v>
      </c>
    </row>
    <row r="132" spans="1:5" ht="76.5">
      <c r="A132" s="38" t="s">
        <v>54</v>
      </c>
      <c r="E132" s="37" t="s">
        <v>433</v>
      </c>
    </row>
    <row r="133" spans="1:16" ht="12.75">
      <c r="A133" s="25" t="s">
        <v>47</v>
      </c>
      <c s="29" t="s">
        <v>245</v>
      </c>
      <c s="29" t="s">
        <v>246</v>
      </c>
      <c s="25" t="s">
        <v>84</v>
      </c>
      <c s="30" t="s">
        <v>247</v>
      </c>
      <c s="31" t="s">
        <v>115</v>
      </c>
      <c s="32">
        <v>394.5</v>
      </c>
      <c s="33">
        <v>104</v>
      </c>
      <c s="33">
        <f>ROUND(ROUND(H133,2)*ROUND(G133,3),2)</f>
      </c>
      <c s="31" t="s">
        <v>52</v>
      </c>
      <c r="O133">
        <f>(I133*21)/100</f>
      </c>
      <c t="s">
        <v>23</v>
      </c>
    </row>
    <row r="134" spans="1:5" ht="12.75">
      <c r="A134" s="34" t="s">
        <v>53</v>
      </c>
      <c r="E134" s="35" t="s">
        <v>49</v>
      </c>
    </row>
    <row r="135" spans="1:5" ht="114.75">
      <c r="A135" s="38" t="s">
        <v>54</v>
      </c>
      <c r="E135" s="37" t="s">
        <v>434</v>
      </c>
    </row>
    <row r="136" spans="1:16" ht="12.75">
      <c r="A136" s="25" t="s">
        <v>47</v>
      </c>
      <c s="29" t="s">
        <v>249</v>
      </c>
      <c s="29" t="s">
        <v>252</v>
      </c>
      <c s="25" t="s">
        <v>49</v>
      </c>
      <c s="30" t="s">
        <v>253</v>
      </c>
      <c s="31" t="s">
        <v>115</v>
      </c>
      <c s="32">
        <v>265.88</v>
      </c>
      <c s="33">
        <v>138</v>
      </c>
      <c s="33">
        <f>ROUND(ROUND(H136,2)*ROUND(G136,3),2)</f>
      </c>
      <c s="31" t="s">
        <v>52</v>
      </c>
      <c r="O136">
        <f>(I136*21)/100</f>
      </c>
      <c t="s">
        <v>23</v>
      </c>
    </row>
    <row r="137" spans="1:5" ht="12.75">
      <c r="A137" s="34" t="s">
        <v>53</v>
      </c>
      <c r="E137" s="35" t="s">
        <v>49</v>
      </c>
    </row>
    <row r="138" spans="1:5" ht="89.25">
      <c r="A138" s="38" t="s">
        <v>54</v>
      </c>
      <c r="E138" s="37" t="s">
        <v>435</v>
      </c>
    </row>
    <row r="139" spans="1:16" ht="12.75">
      <c r="A139" s="25" t="s">
        <v>47</v>
      </c>
      <c s="29" t="s">
        <v>251</v>
      </c>
      <c s="29" t="s">
        <v>256</v>
      </c>
      <c s="25" t="s">
        <v>49</v>
      </c>
      <c s="30" t="s">
        <v>257</v>
      </c>
      <c s="31" t="s">
        <v>115</v>
      </c>
      <c s="32">
        <v>6304.1</v>
      </c>
      <c s="33">
        <v>301</v>
      </c>
      <c s="33">
        <f>ROUND(ROUND(H139,2)*ROUND(G139,3),2)</f>
      </c>
      <c s="31" t="s">
        <v>52</v>
      </c>
      <c r="O139">
        <f>(I139*21)/100</f>
      </c>
      <c t="s">
        <v>23</v>
      </c>
    </row>
    <row r="140" spans="1:5" ht="12.75">
      <c r="A140" s="34" t="s">
        <v>53</v>
      </c>
      <c r="E140" s="35" t="s">
        <v>49</v>
      </c>
    </row>
    <row r="141" spans="1:5" ht="127.5">
      <c r="A141" s="38" t="s">
        <v>54</v>
      </c>
      <c r="E141" s="37" t="s">
        <v>436</v>
      </c>
    </row>
    <row r="142" spans="1:16" ht="12.75">
      <c r="A142" s="25" t="s">
        <v>47</v>
      </c>
      <c s="29" t="s">
        <v>255</v>
      </c>
      <c s="29" t="s">
        <v>260</v>
      </c>
      <c s="25" t="s">
        <v>49</v>
      </c>
      <c s="30" t="s">
        <v>261</v>
      </c>
      <c s="31" t="s">
        <v>115</v>
      </c>
      <c s="32">
        <v>275.25</v>
      </c>
      <c s="33">
        <v>78</v>
      </c>
      <c s="33">
        <f>ROUND(ROUND(H142,2)*ROUND(G142,3),2)</f>
      </c>
      <c s="31" t="s">
        <v>52</v>
      </c>
      <c r="O142">
        <f>(I142*21)/100</f>
      </c>
      <c t="s">
        <v>23</v>
      </c>
    </row>
    <row r="143" spans="1:5" ht="12.75">
      <c r="A143" s="34" t="s">
        <v>53</v>
      </c>
      <c r="E143" s="35" t="s">
        <v>49</v>
      </c>
    </row>
    <row r="144" spans="1:5" ht="38.25">
      <c r="A144" s="38" t="s">
        <v>54</v>
      </c>
      <c r="E144" s="37" t="s">
        <v>437</v>
      </c>
    </row>
    <row r="145" spans="1:16" ht="12.75">
      <c r="A145" s="25" t="s">
        <v>47</v>
      </c>
      <c s="29" t="s">
        <v>259</v>
      </c>
      <c s="29" t="s">
        <v>264</v>
      </c>
      <c s="25" t="s">
        <v>49</v>
      </c>
      <c s="30" t="s">
        <v>265</v>
      </c>
      <c s="31" t="s">
        <v>115</v>
      </c>
      <c s="32">
        <v>6304.1</v>
      </c>
      <c s="33">
        <v>18</v>
      </c>
      <c s="33">
        <f>ROUND(ROUND(H145,2)*ROUND(G145,3),2)</f>
      </c>
      <c s="31" t="s">
        <v>52</v>
      </c>
      <c r="O145">
        <f>(I145*21)/100</f>
      </c>
      <c t="s">
        <v>23</v>
      </c>
    </row>
    <row r="146" spans="1:5" ht="12.75">
      <c r="A146" s="34" t="s">
        <v>53</v>
      </c>
      <c r="E146" s="35" t="s">
        <v>49</v>
      </c>
    </row>
    <row r="147" spans="1:5" ht="76.5">
      <c r="A147" s="38" t="s">
        <v>54</v>
      </c>
      <c r="E147" s="37" t="s">
        <v>438</v>
      </c>
    </row>
    <row r="148" spans="1:16" ht="12.75">
      <c r="A148" s="25" t="s">
        <v>47</v>
      </c>
      <c s="29" t="s">
        <v>263</v>
      </c>
      <c s="29" t="s">
        <v>268</v>
      </c>
      <c s="25" t="s">
        <v>49</v>
      </c>
      <c s="30" t="s">
        <v>269</v>
      </c>
      <c s="31" t="s">
        <v>115</v>
      </c>
      <c s="32">
        <v>6419.04</v>
      </c>
      <c s="33">
        <v>12</v>
      </c>
      <c s="33">
        <f>ROUND(ROUND(H148,2)*ROUND(G148,3),2)</f>
      </c>
      <c s="31" t="s">
        <v>52</v>
      </c>
      <c r="O148">
        <f>(I148*21)/100</f>
      </c>
      <c t="s">
        <v>23</v>
      </c>
    </row>
    <row r="149" spans="1:5" ht="12.75">
      <c r="A149" s="34" t="s">
        <v>53</v>
      </c>
      <c r="E149" s="35" t="s">
        <v>49</v>
      </c>
    </row>
    <row r="150" spans="1:5" ht="89.25">
      <c r="A150" s="38" t="s">
        <v>54</v>
      </c>
      <c r="E150" s="37" t="s">
        <v>439</v>
      </c>
    </row>
    <row r="151" spans="1:16" ht="12.75">
      <c r="A151" s="25" t="s">
        <v>47</v>
      </c>
      <c s="29" t="s">
        <v>267</v>
      </c>
      <c s="29" t="s">
        <v>272</v>
      </c>
      <c s="25" t="s">
        <v>49</v>
      </c>
      <c s="30" t="s">
        <v>273</v>
      </c>
      <c s="31" t="s">
        <v>115</v>
      </c>
      <c s="32">
        <v>6289</v>
      </c>
      <c s="33">
        <v>205</v>
      </c>
      <c s="33">
        <f>ROUND(ROUND(H151,2)*ROUND(G151,3),2)</f>
      </c>
      <c s="31" t="s">
        <v>52</v>
      </c>
      <c r="O151">
        <f>(I151*21)/100</f>
      </c>
      <c t="s">
        <v>23</v>
      </c>
    </row>
    <row r="152" spans="1:5" ht="12.75">
      <c r="A152" s="34" t="s">
        <v>53</v>
      </c>
      <c r="E152" s="35" t="s">
        <v>49</v>
      </c>
    </row>
    <row r="153" spans="1:5" ht="63.75">
      <c r="A153" s="38" t="s">
        <v>54</v>
      </c>
      <c r="E153" s="37" t="s">
        <v>440</v>
      </c>
    </row>
    <row r="154" spans="1:16" ht="12.75">
      <c r="A154" s="25" t="s">
        <v>47</v>
      </c>
      <c s="29" t="s">
        <v>271</v>
      </c>
      <c s="29" t="s">
        <v>276</v>
      </c>
      <c s="25" t="s">
        <v>49</v>
      </c>
      <c s="30" t="s">
        <v>277</v>
      </c>
      <c s="31" t="s">
        <v>115</v>
      </c>
      <c s="32">
        <v>6333.04</v>
      </c>
      <c s="33">
        <v>282</v>
      </c>
      <c s="33">
        <f>ROUND(ROUND(H154,2)*ROUND(G154,3),2)</f>
      </c>
      <c s="31" t="s">
        <v>52</v>
      </c>
      <c r="O154">
        <f>(I154*21)/100</f>
      </c>
      <c t="s">
        <v>23</v>
      </c>
    </row>
    <row r="155" spans="1:5" ht="12.75">
      <c r="A155" s="34" t="s">
        <v>53</v>
      </c>
      <c r="E155" s="35" t="s">
        <v>49</v>
      </c>
    </row>
    <row r="156" spans="1:5" ht="102">
      <c r="A156" s="38" t="s">
        <v>54</v>
      </c>
      <c r="E156" s="37" t="s">
        <v>441</v>
      </c>
    </row>
    <row r="157" spans="1:16" ht="12.75">
      <c r="A157" s="25" t="s">
        <v>47</v>
      </c>
      <c s="29" t="s">
        <v>275</v>
      </c>
      <c s="29" t="s">
        <v>280</v>
      </c>
      <c s="25" t="s">
        <v>49</v>
      </c>
      <c s="30" t="s">
        <v>281</v>
      </c>
      <c s="31" t="s">
        <v>115</v>
      </c>
      <c s="32">
        <v>6304.1</v>
      </c>
      <c s="33">
        <v>4</v>
      </c>
      <c s="33">
        <f>ROUND(ROUND(H157,2)*ROUND(G157,3),2)</f>
      </c>
      <c s="31" t="s">
        <v>52</v>
      </c>
      <c r="O157">
        <f>(I157*21)/100</f>
      </c>
      <c t="s">
        <v>23</v>
      </c>
    </row>
    <row r="158" spans="1:5" ht="12.75">
      <c r="A158" s="34" t="s">
        <v>53</v>
      </c>
      <c r="E158" s="35" t="s">
        <v>49</v>
      </c>
    </row>
    <row r="159" spans="1:5" ht="76.5">
      <c r="A159" s="38" t="s">
        <v>54</v>
      </c>
      <c r="E159" s="37" t="s">
        <v>442</v>
      </c>
    </row>
    <row r="160" spans="1:16" ht="12.75">
      <c r="A160" s="25" t="s">
        <v>47</v>
      </c>
      <c s="29" t="s">
        <v>279</v>
      </c>
      <c s="29" t="s">
        <v>443</v>
      </c>
      <c s="25" t="s">
        <v>49</v>
      </c>
      <c s="30" t="s">
        <v>444</v>
      </c>
      <c s="31" t="s">
        <v>115</v>
      </c>
      <c s="32">
        <v>37</v>
      </c>
      <c s="33">
        <v>467</v>
      </c>
      <c s="33">
        <f>ROUND(ROUND(H160,2)*ROUND(G160,3),2)</f>
      </c>
      <c s="31" t="s">
        <v>52</v>
      </c>
      <c r="O160">
        <f>(I160*21)/100</f>
      </c>
      <c t="s">
        <v>23</v>
      </c>
    </row>
    <row r="161" spans="1:5" ht="12.75">
      <c r="A161" s="34" t="s">
        <v>53</v>
      </c>
      <c r="E161" s="35" t="s">
        <v>49</v>
      </c>
    </row>
    <row r="162" spans="1:5" ht="25.5">
      <c r="A162" s="38" t="s">
        <v>54</v>
      </c>
      <c r="E162" s="37" t="s">
        <v>445</v>
      </c>
    </row>
    <row r="163" spans="1:16" ht="12.75">
      <c r="A163" s="25" t="s">
        <v>47</v>
      </c>
      <c s="29" t="s">
        <v>284</v>
      </c>
      <c s="29" t="s">
        <v>446</v>
      </c>
      <c s="25" t="s">
        <v>49</v>
      </c>
      <c s="30" t="s">
        <v>447</v>
      </c>
      <c s="31" t="s">
        <v>115</v>
      </c>
      <c s="32">
        <v>154</v>
      </c>
      <c s="33">
        <v>571</v>
      </c>
      <c s="33">
        <f>ROUND(ROUND(H163,2)*ROUND(G163,3),2)</f>
      </c>
      <c s="31" t="s">
        <v>52</v>
      </c>
      <c r="O163">
        <f>(I163*21)/100</f>
      </c>
      <c t="s">
        <v>23</v>
      </c>
    </row>
    <row r="164" spans="1:5" ht="12.75">
      <c r="A164" s="34" t="s">
        <v>53</v>
      </c>
      <c r="E164" s="35" t="s">
        <v>49</v>
      </c>
    </row>
    <row r="165" spans="1:5" ht="25.5">
      <c r="A165" s="38" t="s">
        <v>54</v>
      </c>
      <c r="E165" s="37" t="s">
        <v>448</v>
      </c>
    </row>
    <row r="166" spans="1:16" ht="12.75">
      <c r="A166" s="25" t="s">
        <v>47</v>
      </c>
      <c s="29" t="s">
        <v>289</v>
      </c>
      <c s="29" t="s">
        <v>449</v>
      </c>
      <c s="25" t="s">
        <v>49</v>
      </c>
      <c s="30" t="s">
        <v>450</v>
      </c>
      <c s="31" t="s">
        <v>115</v>
      </c>
      <c s="32">
        <v>37.5</v>
      </c>
      <c s="33">
        <v>387</v>
      </c>
      <c s="33">
        <f>ROUND(ROUND(H166,2)*ROUND(G166,3),2)</f>
      </c>
      <c s="31" t="s">
        <v>52</v>
      </c>
      <c r="O166">
        <f>(I166*21)/100</f>
      </c>
      <c t="s">
        <v>23</v>
      </c>
    </row>
    <row r="167" spans="1:5" ht="12.75">
      <c r="A167" s="34" t="s">
        <v>53</v>
      </c>
      <c r="E167" s="35" t="s">
        <v>49</v>
      </c>
    </row>
    <row r="168" spans="1:5" ht="51">
      <c r="A168" s="36" t="s">
        <v>54</v>
      </c>
      <c r="E168" s="37" t="s">
        <v>451</v>
      </c>
    </row>
    <row r="169" spans="1:18" ht="12.75" customHeight="1">
      <c r="A169" s="6" t="s">
        <v>45</v>
      </c>
      <c s="6"/>
      <c s="41" t="s">
        <v>76</v>
      </c>
      <c s="6"/>
      <c s="27" t="s">
        <v>288</v>
      </c>
      <c s="6"/>
      <c s="6"/>
      <c s="6"/>
      <c s="42">
        <f>0+Q169</f>
      </c>
      <c s="6"/>
      <c r="O169">
        <f>0+R169</f>
      </c>
      <c r="Q169">
        <f>0+I170+I173+I176+I179+I182+I185+I188</f>
      </c>
      <c>
        <f>0+O170+O173+O176+O179+O182+O185+O188</f>
      </c>
    </row>
    <row r="170" spans="1:16" ht="12.75">
      <c r="A170" s="25" t="s">
        <v>47</v>
      </c>
      <c s="29" t="s">
        <v>293</v>
      </c>
      <c s="29" t="s">
        <v>296</v>
      </c>
      <c s="25" t="s">
        <v>49</v>
      </c>
      <c s="30" t="s">
        <v>297</v>
      </c>
      <c s="31" t="s">
        <v>193</v>
      </c>
      <c s="32">
        <v>21.4</v>
      </c>
      <c s="33">
        <v>454</v>
      </c>
      <c s="33">
        <f>ROUND(ROUND(H170,2)*ROUND(G170,3),2)</f>
      </c>
      <c s="31" t="s">
        <v>52</v>
      </c>
      <c r="O170">
        <f>(I170*21)/100</f>
      </c>
      <c t="s">
        <v>23</v>
      </c>
    </row>
    <row r="171" spans="1:5" ht="12.75">
      <c r="A171" s="34" t="s">
        <v>53</v>
      </c>
      <c r="E171" s="35" t="s">
        <v>49</v>
      </c>
    </row>
    <row r="172" spans="1:5" ht="25.5">
      <c r="A172" s="38" t="s">
        <v>54</v>
      </c>
      <c r="E172" s="37" t="s">
        <v>452</v>
      </c>
    </row>
    <row r="173" spans="1:16" ht="12.75">
      <c r="A173" s="25" t="s">
        <v>47</v>
      </c>
      <c s="29" t="s">
        <v>295</v>
      </c>
      <c s="29" t="s">
        <v>300</v>
      </c>
      <c s="25" t="s">
        <v>49</v>
      </c>
      <c s="30" t="s">
        <v>301</v>
      </c>
      <c s="31" t="s">
        <v>193</v>
      </c>
      <c s="32">
        <v>125.6</v>
      </c>
      <c s="33">
        <v>1030</v>
      </c>
      <c s="33">
        <f>ROUND(ROUND(H173,2)*ROUND(G173,3),2)</f>
      </c>
      <c s="31" t="s">
        <v>52</v>
      </c>
      <c r="O173">
        <f>(I173*21)/100</f>
      </c>
      <c t="s">
        <v>23</v>
      </c>
    </row>
    <row r="174" spans="1:5" ht="12.75">
      <c r="A174" s="34" t="s">
        <v>53</v>
      </c>
      <c r="E174" s="35" t="s">
        <v>49</v>
      </c>
    </row>
    <row r="175" spans="1:5" ht="38.25">
      <c r="A175" s="38" t="s">
        <v>54</v>
      </c>
      <c r="E175" s="37" t="s">
        <v>453</v>
      </c>
    </row>
    <row r="176" spans="1:16" ht="12.75">
      <c r="A176" s="25" t="s">
        <v>47</v>
      </c>
      <c s="29" t="s">
        <v>299</v>
      </c>
      <c s="29" t="s">
        <v>454</v>
      </c>
      <c s="25" t="s">
        <v>49</v>
      </c>
      <c s="30" t="s">
        <v>455</v>
      </c>
      <c s="31" t="s">
        <v>193</v>
      </c>
      <c s="32">
        <v>19.95</v>
      </c>
      <c s="33">
        <v>4310</v>
      </c>
      <c s="33">
        <f>ROUND(ROUND(H176,2)*ROUND(G176,3),2)</f>
      </c>
      <c s="31" t="s">
        <v>52</v>
      </c>
      <c r="O176">
        <f>(I176*21)/100</f>
      </c>
      <c t="s">
        <v>23</v>
      </c>
    </row>
    <row r="177" spans="1:5" ht="12.75">
      <c r="A177" s="34" t="s">
        <v>53</v>
      </c>
      <c r="E177" s="35" t="s">
        <v>49</v>
      </c>
    </row>
    <row r="178" spans="1:5" ht="12.75">
      <c r="A178" s="38" t="s">
        <v>54</v>
      </c>
      <c r="E178" s="37" t="s">
        <v>456</v>
      </c>
    </row>
    <row r="179" spans="1:16" ht="12.75">
      <c r="A179" s="25" t="s">
        <v>47</v>
      </c>
      <c s="29" t="s">
        <v>303</v>
      </c>
      <c s="29" t="s">
        <v>308</v>
      </c>
      <c s="25" t="s">
        <v>49</v>
      </c>
      <c s="30" t="s">
        <v>309</v>
      </c>
      <c s="31" t="s">
        <v>94</v>
      </c>
      <c s="32">
        <v>4</v>
      </c>
      <c s="33">
        <v>9130</v>
      </c>
      <c s="33">
        <f>ROUND(ROUND(H179,2)*ROUND(G179,3),2)</f>
      </c>
      <c s="31" t="s">
        <v>52</v>
      </c>
      <c r="O179">
        <f>(I179*21)/100</f>
      </c>
      <c t="s">
        <v>23</v>
      </c>
    </row>
    <row r="180" spans="1:5" ht="12.75">
      <c r="A180" s="34" t="s">
        <v>53</v>
      </c>
      <c r="E180" s="35" t="s">
        <v>49</v>
      </c>
    </row>
    <row r="181" spans="1:5" ht="38.25">
      <c r="A181" s="38" t="s">
        <v>54</v>
      </c>
      <c r="E181" s="37" t="s">
        <v>457</v>
      </c>
    </row>
    <row r="182" spans="1:16" ht="12.75">
      <c r="A182" s="25" t="s">
        <v>47</v>
      </c>
      <c s="29" t="s">
        <v>307</v>
      </c>
      <c s="29" t="s">
        <v>312</v>
      </c>
      <c s="25" t="s">
        <v>49</v>
      </c>
      <c s="30" t="s">
        <v>313</v>
      </c>
      <c s="31" t="s">
        <v>94</v>
      </c>
      <c s="32">
        <v>1</v>
      </c>
      <c s="33">
        <v>21100</v>
      </c>
      <c s="33">
        <f>ROUND(ROUND(H182,2)*ROUND(G182,3),2)</f>
      </c>
      <c s="31" t="s">
        <v>52</v>
      </c>
      <c r="O182">
        <f>(I182*21)/100</f>
      </c>
      <c t="s">
        <v>23</v>
      </c>
    </row>
    <row r="183" spans="1:5" ht="12.75">
      <c r="A183" s="34" t="s">
        <v>53</v>
      </c>
      <c r="E183" s="35" t="s">
        <v>49</v>
      </c>
    </row>
    <row r="184" spans="1:5" ht="12.75">
      <c r="A184" s="38" t="s">
        <v>54</v>
      </c>
      <c r="E184" s="37" t="s">
        <v>314</v>
      </c>
    </row>
    <row r="185" spans="1:16" ht="12.75">
      <c r="A185" s="25" t="s">
        <v>47</v>
      </c>
      <c s="29" t="s">
        <v>311</v>
      </c>
      <c s="29" t="s">
        <v>458</v>
      </c>
      <c s="25" t="s">
        <v>49</v>
      </c>
      <c s="30" t="s">
        <v>459</v>
      </c>
      <c s="31" t="s">
        <v>94</v>
      </c>
      <c s="32">
        <v>5</v>
      </c>
      <c s="33">
        <v>1820</v>
      </c>
      <c s="33">
        <f>ROUND(ROUND(H185,2)*ROUND(G185,3),2)</f>
      </c>
      <c s="31" t="s">
        <v>52</v>
      </c>
      <c r="O185">
        <f>(I185*21)/100</f>
      </c>
      <c t="s">
        <v>23</v>
      </c>
    </row>
    <row r="186" spans="1:5" ht="12.75">
      <c r="A186" s="34" t="s">
        <v>53</v>
      </c>
      <c r="E186" s="35" t="s">
        <v>49</v>
      </c>
    </row>
    <row r="187" spans="1:5" ht="38.25">
      <c r="A187" s="38" t="s">
        <v>54</v>
      </c>
      <c r="E187" s="37" t="s">
        <v>460</v>
      </c>
    </row>
    <row r="188" spans="1:16" ht="12.75">
      <c r="A188" s="25" t="s">
        <v>47</v>
      </c>
      <c s="29" t="s">
        <v>316</v>
      </c>
      <c s="29" t="s">
        <v>461</v>
      </c>
      <c s="25" t="s">
        <v>49</v>
      </c>
      <c s="30" t="s">
        <v>462</v>
      </c>
      <c s="31" t="s">
        <v>94</v>
      </c>
      <c s="32">
        <v>3</v>
      </c>
      <c s="33">
        <v>913</v>
      </c>
      <c s="33">
        <f>ROUND(ROUND(H188,2)*ROUND(G188,3),2)</f>
      </c>
      <c s="31" t="s">
        <v>52</v>
      </c>
      <c r="O188">
        <f>(I188*21)/100</f>
      </c>
      <c t="s">
        <v>23</v>
      </c>
    </row>
    <row r="189" spans="1:5" ht="12.75">
      <c r="A189" s="34" t="s">
        <v>53</v>
      </c>
      <c r="E189" s="35" t="s">
        <v>49</v>
      </c>
    </row>
    <row r="190" spans="1:5" ht="12.75">
      <c r="A190" s="36" t="s">
        <v>54</v>
      </c>
      <c r="E190" s="37" t="s">
        <v>463</v>
      </c>
    </row>
    <row r="191" spans="1:18" ht="12.75" customHeight="1">
      <c r="A191" s="6" t="s">
        <v>45</v>
      </c>
      <c s="6"/>
      <c s="41" t="s">
        <v>40</v>
      </c>
      <c s="6"/>
      <c s="27" t="s">
        <v>315</v>
      </c>
      <c s="6"/>
      <c s="6"/>
      <c s="6"/>
      <c s="42">
        <f>0+Q191</f>
      </c>
      <c s="6"/>
      <c r="O191">
        <f>0+R191</f>
      </c>
      <c r="Q191">
        <f>0+I192+I195+I198+I201+I204+I207+I210+I213+I216+I219+I222+I225+I228+I231+I234+I237+I240+I243</f>
      </c>
      <c>
        <f>0+O192+O195+O198+O201+O204+O207+O210+O213+O216+O219+O222+O225+O228+O231+O234+O237+O240+O243</f>
      </c>
    </row>
    <row r="192" spans="1:16" ht="12.75">
      <c r="A192" s="25" t="s">
        <v>47</v>
      </c>
      <c s="29" t="s">
        <v>320</v>
      </c>
      <c s="29" t="s">
        <v>325</v>
      </c>
      <c s="25" t="s">
        <v>49</v>
      </c>
      <c s="30" t="s">
        <v>326</v>
      </c>
      <c s="31" t="s">
        <v>94</v>
      </c>
      <c s="32">
        <v>10</v>
      </c>
      <c s="33">
        <v>333</v>
      </c>
      <c s="33">
        <f>ROUND(ROUND(H192,2)*ROUND(G192,3),2)</f>
      </c>
      <c s="31" t="s">
        <v>52</v>
      </c>
      <c r="O192">
        <f>(I192*21)/100</f>
      </c>
      <c t="s">
        <v>23</v>
      </c>
    </row>
    <row r="193" spans="1:5" ht="12.75">
      <c r="A193" s="34" t="s">
        <v>53</v>
      </c>
      <c r="E193" s="35" t="s">
        <v>49</v>
      </c>
    </row>
    <row r="194" spans="1:5" ht="12.75">
      <c r="A194" s="38" t="s">
        <v>54</v>
      </c>
      <c r="E194" s="37" t="s">
        <v>464</v>
      </c>
    </row>
    <row r="195" spans="1:16" ht="25.5">
      <c r="A195" s="25" t="s">
        <v>47</v>
      </c>
      <c s="29" t="s">
        <v>324</v>
      </c>
      <c s="29" t="s">
        <v>333</v>
      </c>
      <c s="25" t="s">
        <v>49</v>
      </c>
      <c s="30" t="s">
        <v>334</v>
      </c>
      <c s="31" t="s">
        <v>94</v>
      </c>
      <c s="32">
        <v>21</v>
      </c>
      <c s="33">
        <v>155</v>
      </c>
      <c s="33">
        <f>ROUND(ROUND(H195,2)*ROUND(G195,3),2)</f>
      </c>
      <c s="31" t="s">
        <v>52</v>
      </c>
      <c r="O195">
        <f>(I195*21)/100</f>
      </c>
      <c t="s">
        <v>23</v>
      </c>
    </row>
    <row r="196" spans="1:5" ht="12.75">
      <c r="A196" s="34" t="s">
        <v>53</v>
      </c>
      <c r="E196" s="35" t="s">
        <v>49</v>
      </c>
    </row>
    <row r="197" spans="1:5" ht="38.25">
      <c r="A197" s="38" t="s">
        <v>54</v>
      </c>
      <c r="E197" s="37" t="s">
        <v>465</v>
      </c>
    </row>
    <row r="198" spans="1:16" ht="25.5">
      <c r="A198" s="25" t="s">
        <v>47</v>
      </c>
      <c s="29" t="s">
        <v>328</v>
      </c>
      <c s="29" t="s">
        <v>337</v>
      </c>
      <c s="25" t="s">
        <v>49</v>
      </c>
      <c s="30" t="s">
        <v>338</v>
      </c>
      <c s="31" t="s">
        <v>94</v>
      </c>
      <c s="32">
        <v>32</v>
      </c>
      <c s="33">
        <v>2560</v>
      </c>
      <c s="33">
        <f>ROUND(ROUND(H198,2)*ROUND(G198,3),2)</f>
      </c>
      <c s="31" t="s">
        <v>52</v>
      </c>
      <c r="O198">
        <f>(I198*21)/100</f>
      </c>
      <c t="s">
        <v>23</v>
      </c>
    </row>
    <row r="199" spans="1:5" ht="12.75">
      <c r="A199" s="34" t="s">
        <v>53</v>
      </c>
      <c r="E199" s="35" t="s">
        <v>49</v>
      </c>
    </row>
    <row r="200" spans="1:5" ht="38.25">
      <c r="A200" s="38" t="s">
        <v>54</v>
      </c>
      <c r="E200" s="37" t="s">
        <v>466</v>
      </c>
    </row>
    <row r="201" spans="1:16" ht="25.5">
      <c r="A201" s="25" t="s">
        <v>47</v>
      </c>
      <c s="29" t="s">
        <v>332</v>
      </c>
      <c s="29" t="s">
        <v>341</v>
      </c>
      <c s="25" t="s">
        <v>49</v>
      </c>
      <c s="30" t="s">
        <v>342</v>
      </c>
      <c s="31" t="s">
        <v>94</v>
      </c>
      <c s="32">
        <v>27</v>
      </c>
      <c s="33">
        <v>1540</v>
      </c>
      <c s="33">
        <f>ROUND(ROUND(H201,2)*ROUND(G201,3),2)</f>
      </c>
      <c s="31" t="s">
        <v>52</v>
      </c>
      <c r="O201">
        <f>(I201*21)/100</f>
      </c>
      <c t="s">
        <v>23</v>
      </c>
    </row>
    <row r="202" spans="1:5" ht="12.75">
      <c r="A202" s="34" t="s">
        <v>53</v>
      </c>
      <c r="E202" s="35" t="s">
        <v>49</v>
      </c>
    </row>
    <row r="203" spans="1:5" ht="38.25">
      <c r="A203" s="38" t="s">
        <v>54</v>
      </c>
      <c r="E203" s="37" t="s">
        <v>467</v>
      </c>
    </row>
    <row r="204" spans="1:16" ht="12.75">
      <c r="A204" s="25" t="s">
        <v>47</v>
      </c>
      <c s="29" t="s">
        <v>336</v>
      </c>
      <c s="29" t="s">
        <v>345</v>
      </c>
      <c s="25" t="s">
        <v>49</v>
      </c>
      <c s="30" t="s">
        <v>346</v>
      </c>
      <c s="31" t="s">
        <v>94</v>
      </c>
      <c s="32">
        <v>18</v>
      </c>
      <c s="33">
        <v>155</v>
      </c>
      <c s="33">
        <f>ROUND(ROUND(H204,2)*ROUND(G204,3),2)</f>
      </c>
      <c s="31" t="s">
        <v>52</v>
      </c>
      <c r="O204">
        <f>(I204*21)/100</f>
      </c>
      <c t="s">
        <v>23</v>
      </c>
    </row>
    <row r="205" spans="1:5" ht="12.75">
      <c r="A205" s="34" t="s">
        <v>53</v>
      </c>
      <c r="E205" s="35" t="s">
        <v>49</v>
      </c>
    </row>
    <row r="206" spans="1:5" ht="38.25">
      <c r="A206" s="38" t="s">
        <v>54</v>
      </c>
      <c r="E206" s="37" t="s">
        <v>468</v>
      </c>
    </row>
    <row r="207" spans="1:16" ht="25.5">
      <c r="A207" s="25" t="s">
        <v>47</v>
      </c>
      <c s="29" t="s">
        <v>340</v>
      </c>
      <c s="29" t="s">
        <v>349</v>
      </c>
      <c s="25" t="s">
        <v>49</v>
      </c>
      <c s="30" t="s">
        <v>350</v>
      </c>
      <c s="31" t="s">
        <v>115</v>
      </c>
      <c s="32">
        <v>49</v>
      </c>
      <c s="33">
        <v>114</v>
      </c>
      <c s="33">
        <f>ROUND(ROUND(H207,2)*ROUND(G207,3),2)</f>
      </c>
      <c s="31" t="s">
        <v>52</v>
      </c>
      <c r="O207">
        <f>(I207*21)/100</f>
      </c>
      <c t="s">
        <v>23</v>
      </c>
    </row>
    <row r="208" spans="1:5" ht="12.75">
      <c r="A208" s="34" t="s">
        <v>53</v>
      </c>
      <c r="E208" s="35" t="s">
        <v>49</v>
      </c>
    </row>
    <row r="209" spans="1:5" ht="38.25">
      <c r="A209" s="38" t="s">
        <v>54</v>
      </c>
      <c r="E209" s="37" t="s">
        <v>469</v>
      </c>
    </row>
    <row r="210" spans="1:16" ht="25.5">
      <c r="A210" s="25" t="s">
        <v>47</v>
      </c>
      <c s="29" t="s">
        <v>344</v>
      </c>
      <c s="29" t="s">
        <v>353</v>
      </c>
      <c s="25" t="s">
        <v>49</v>
      </c>
      <c s="30" t="s">
        <v>354</v>
      </c>
      <c s="31" t="s">
        <v>115</v>
      </c>
      <c s="32">
        <v>49</v>
      </c>
      <c s="33">
        <v>372</v>
      </c>
      <c s="33">
        <f>ROUND(ROUND(H210,2)*ROUND(G210,3),2)</f>
      </c>
      <c s="31" t="s">
        <v>52</v>
      </c>
      <c r="O210">
        <f>(I210*21)/100</f>
      </c>
      <c t="s">
        <v>23</v>
      </c>
    </row>
    <row r="211" spans="1:5" ht="12.75">
      <c r="A211" s="34" t="s">
        <v>53</v>
      </c>
      <c r="E211" s="35" t="s">
        <v>49</v>
      </c>
    </row>
    <row r="212" spans="1:5" ht="38.25">
      <c r="A212" s="38" t="s">
        <v>54</v>
      </c>
      <c r="E212" s="37" t="s">
        <v>469</v>
      </c>
    </row>
    <row r="213" spans="1:16" ht="12.75">
      <c r="A213" s="25" t="s">
        <v>47</v>
      </c>
      <c s="29" t="s">
        <v>348</v>
      </c>
      <c s="29" t="s">
        <v>470</v>
      </c>
      <c s="25" t="s">
        <v>49</v>
      </c>
      <c s="30" t="s">
        <v>471</v>
      </c>
      <c s="31" t="s">
        <v>193</v>
      </c>
      <c s="32">
        <v>179</v>
      </c>
      <c s="33">
        <v>239</v>
      </c>
      <c s="33">
        <f>ROUND(ROUND(H213,2)*ROUND(G213,3),2)</f>
      </c>
      <c s="31" t="s">
        <v>52</v>
      </c>
      <c r="O213">
        <f>(I213*21)/100</f>
      </c>
      <c t="s">
        <v>23</v>
      </c>
    </row>
    <row r="214" spans="1:5" ht="12.75">
      <c r="A214" s="34" t="s">
        <v>53</v>
      </c>
      <c r="E214" s="35" t="s">
        <v>49</v>
      </c>
    </row>
    <row r="215" spans="1:5" ht="63.75">
      <c r="A215" s="38" t="s">
        <v>54</v>
      </c>
      <c r="E215" s="37" t="s">
        <v>472</v>
      </c>
    </row>
    <row r="216" spans="1:16" ht="12.75">
      <c r="A216" s="25" t="s">
        <v>47</v>
      </c>
      <c s="29" t="s">
        <v>352</v>
      </c>
      <c s="29" t="s">
        <v>356</v>
      </c>
      <c s="25" t="s">
        <v>49</v>
      </c>
      <c s="30" t="s">
        <v>357</v>
      </c>
      <c s="31" t="s">
        <v>193</v>
      </c>
      <c s="32">
        <v>297</v>
      </c>
      <c s="33">
        <v>333</v>
      </c>
      <c s="33">
        <f>ROUND(ROUND(H216,2)*ROUND(G216,3),2)</f>
      </c>
      <c s="31" t="s">
        <v>52</v>
      </c>
      <c r="O216">
        <f>(I216*21)/100</f>
      </c>
      <c t="s">
        <v>23</v>
      </c>
    </row>
    <row r="217" spans="1:5" ht="12.75">
      <c r="A217" s="34" t="s">
        <v>53</v>
      </c>
      <c r="E217" s="35" t="s">
        <v>49</v>
      </c>
    </row>
    <row r="218" spans="1:5" ht="76.5">
      <c r="A218" s="38" t="s">
        <v>54</v>
      </c>
      <c r="E218" s="37" t="s">
        <v>473</v>
      </c>
    </row>
    <row r="219" spans="1:16" ht="12.75">
      <c r="A219" s="25" t="s">
        <v>47</v>
      </c>
      <c s="29" t="s">
        <v>355</v>
      </c>
      <c s="29" t="s">
        <v>360</v>
      </c>
      <c s="25" t="s">
        <v>49</v>
      </c>
      <c s="30" t="s">
        <v>361</v>
      </c>
      <c s="31" t="s">
        <v>193</v>
      </c>
      <c s="32">
        <v>1181</v>
      </c>
      <c s="33">
        <v>87</v>
      </c>
      <c s="33">
        <f>ROUND(ROUND(H219,2)*ROUND(G219,3),2)</f>
      </c>
      <c s="31" t="s">
        <v>52</v>
      </c>
      <c r="O219">
        <f>(I219*21)/100</f>
      </c>
      <c t="s">
        <v>23</v>
      </c>
    </row>
    <row r="220" spans="1:5" ht="12.75">
      <c r="A220" s="34" t="s">
        <v>53</v>
      </c>
      <c r="E220" s="35" t="s">
        <v>49</v>
      </c>
    </row>
    <row r="221" spans="1:5" ht="63.75">
      <c r="A221" s="38" t="s">
        <v>54</v>
      </c>
      <c r="E221" s="37" t="s">
        <v>474</v>
      </c>
    </row>
    <row r="222" spans="1:16" ht="12.75">
      <c r="A222" s="25" t="s">
        <v>47</v>
      </c>
      <c s="29" t="s">
        <v>359</v>
      </c>
      <c s="29" t="s">
        <v>364</v>
      </c>
      <c s="25" t="s">
        <v>49</v>
      </c>
      <c s="30" t="s">
        <v>365</v>
      </c>
      <c s="31" t="s">
        <v>193</v>
      </c>
      <c s="32">
        <v>141.8</v>
      </c>
      <c s="33">
        <v>181</v>
      </c>
      <c s="33">
        <f>ROUND(ROUND(H222,2)*ROUND(G222,3),2)</f>
      </c>
      <c s="31" t="s">
        <v>52</v>
      </c>
      <c r="O222">
        <f>(I222*21)/100</f>
      </c>
      <c t="s">
        <v>23</v>
      </c>
    </row>
    <row r="223" spans="1:5" ht="12.75">
      <c r="A223" s="34" t="s">
        <v>53</v>
      </c>
      <c r="E223" s="35" t="s">
        <v>49</v>
      </c>
    </row>
    <row r="224" spans="1:5" ht="63.75">
      <c r="A224" s="38" t="s">
        <v>54</v>
      </c>
      <c r="E224" s="37" t="s">
        <v>475</v>
      </c>
    </row>
    <row r="225" spans="1:16" ht="12.75">
      <c r="A225" s="25" t="s">
        <v>47</v>
      </c>
      <c s="29" t="s">
        <v>363</v>
      </c>
      <c s="29" t="s">
        <v>368</v>
      </c>
      <c s="25" t="s">
        <v>49</v>
      </c>
      <c s="30" t="s">
        <v>369</v>
      </c>
      <c s="31" t="s">
        <v>193</v>
      </c>
      <c s="32">
        <v>8</v>
      </c>
      <c s="33">
        <v>529</v>
      </c>
      <c s="33">
        <f>ROUND(ROUND(H225,2)*ROUND(G225,3),2)</f>
      </c>
      <c s="31" t="s">
        <v>52</v>
      </c>
      <c r="O225">
        <f>(I225*21)/100</f>
      </c>
      <c t="s">
        <v>23</v>
      </c>
    </row>
    <row r="226" spans="1:5" ht="12.75">
      <c r="A226" s="34" t="s">
        <v>53</v>
      </c>
      <c r="E226" s="35" t="s">
        <v>49</v>
      </c>
    </row>
    <row r="227" spans="1:5" ht="63.75">
      <c r="A227" s="38" t="s">
        <v>54</v>
      </c>
      <c r="E227" s="37" t="s">
        <v>476</v>
      </c>
    </row>
    <row r="228" spans="1:16" ht="12.75">
      <c r="A228" s="25" t="s">
        <v>47</v>
      </c>
      <c s="29" t="s">
        <v>367</v>
      </c>
      <c s="29" t="s">
        <v>372</v>
      </c>
      <c s="25" t="s">
        <v>49</v>
      </c>
      <c s="30" t="s">
        <v>373</v>
      </c>
      <c s="31" t="s">
        <v>193</v>
      </c>
      <c s="32">
        <v>1181</v>
      </c>
      <c s="33">
        <v>80</v>
      </c>
      <c s="33">
        <f>ROUND(ROUND(H228,2)*ROUND(G228,3),2)</f>
      </c>
      <c s="31" t="s">
        <v>52</v>
      </c>
      <c r="O228">
        <f>(I228*21)/100</f>
      </c>
      <c t="s">
        <v>23</v>
      </c>
    </row>
    <row r="229" spans="1:5" ht="12.75">
      <c r="A229" s="34" t="s">
        <v>53</v>
      </c>
      <c r="E229" s="35" t="s">
        <v>49</v>
      </c>
    </row>
    <row r="230" spans="1:5" ht="63.75">
      <c r="A230" s="38" t="s">
        <v>54</v>
      </c>
      <c r="E230" s="37" t="s">
        <v>474</v>
      </c>
    </row>
    <row r="231" spans="1:16" ht="12.75">
      <c r="A231" s="25" t="s">
        <v>47</v>
      </c>
      <c s="29" t="s">
        <v>371</v>
      </c>
      <c s="29" t="s">
        <v>477</v>
      </c>
      <c s="25" t="s">
        <v>49</v>
      </c>
      <c s="30" t="s">
        <v>478</v>
      </c>
      <c s="31" t="s">
        <v>193</v>
      </c>
      <c s="32">
        <v>259.1</v>
      </c>
      <c s="33">
        <v>561</v>
      </c>
      <c s="33">
        <f>ROUND(ROUND(H231,2)*ROUND(G231,3),2)</f>
      </c>
      <c s="31" t="s">
        <v>52</v>
      </c>
      <c r="O231">
        <f>(I231*21)/100</f>
      </c>
      <c t="s">
        <v>23</v>
      </c>
    </row>
    <row r="232" spans="1:5" ht="12.75">
      <c r="A232" s="34" t="s">
        <v>53</v>
      </c>
      <c r="E232" s="35" t="s">
        <v>49</v>
      </c>
    </row>
    <row r="233" spans="1:5" ht="38.25">
      <c r="A233" s="38" t="s">
        <v>54</v>
      </c>
      <c r="E233" s="37" t="s">
        <v>479</v>
      </c>
    </row>
    <row r="234" spans="1:16" ht="12.75">
      <c r="A234" s="25" t="s">
        <v>47</v>
      </c>
      <c s="29" t="s">
        <v>374</v>
      </c>
      <c s="29" t="s">
        <v>375</v>
      </c>
      <c s="25" t="s">
        <v>49</v>
      </c>
      <c s="30" t="s">
        <v>376</v>
      </c>
      <c s="31" t="s">
        <v>193</v>
      </c>
      <c s="32">
        <v>86.5</v>
      </c>
      <c s="33">
        <v>806</v>
      </c>
      <c s="33">
        <f>ROUND(ROUND(H234,2)*ROUND(G234,3),2)</f>
      </c>
      <c s="31" t="s">
        <v>52</v>
      </c>
      <c r="O234">
        <f>(I234*21)/100</f>
      </c>
      <c t="s">
        <v>23</v>
      </c>
    </row>
    <row r="235" spans="1:5" ht="12.75">
      <c r="A235" s="34" t="s">
        <v>53</v>
      </c>
      <c r="E235" s="35" t="s">
        <v>49</v>
      </c>
    </row>
    <row r="236" spans="1:5" ht="51">
      <c r="A236" s="38" t="s">
        <v>54</v>
      </c>
      <c r="E236" s="37" t="s">
        <v>480</v>
      </c>
    </row>
    <row r="237" spans="1:16" ht="12.75">
      <c r="A237" s="25" t="s">
        <v>47</v>
      </c>
      <c s="29" t="s">
        <v>378</v>
      </c>
      <c s="29" t="s">
        <v>481</v>
      </c>
      <c s="25" t="s">
        <v>49</v>
      </c>
      <c s="30" t="s">
        <v>482</v>
      </c>
      <c s="31" t="s">
        <v>193</v>
      </c>
      <c s="32">
        <v>19.95</v>
      </c>
      <c s="33">
        <v>2420</v>
      </c>
      <c s="33">
        <f>ROUND(ROUND(H237,2)*ROUND(G237,3),2)</f>
      </c>
      <c s="31" t="s">
        <v>52</v>
      </c>
      <c r="O237">
        <f>(I237*21)/100</f>
      </c>
      <c t="s">
        <v>23</v>
      </c>
    </row>
    <row r="238" spans="1:5" ht="12.75">
      <c r="A238" s="34" t="s">
        <v>53</v>
      </c>
      <c r="E238" s="35" t="s">
        <v>49</v>
      </c>
    </row>
    <row r="239" spans="1:5" ht="25.5">
      <c r="A239" s="38" t="s">
        <v>54</v>
      </c>
      <c r="E239" s="37" t="s">
        <v>483</v>
      </c>
    </row>
    <row r="240" spans="1:16" ht="12.75">
      <c r="A240" s="25" t="s">
        <v>47</v>
      </c>
      <c s="29" t="s">
        <v>484</v>
      </c>
      <c s="29" t="s">
        <v>379</v>
      </c>
      <c s="25" t="s">
        <v>49</v>
      </c>
      <c s="30" t="s">
        <v>380</v>
      </c>
      <c s="31" t="s">
        <v>94</v>
      </c>
      <c s="32">
        <v>1</v>
      </c>
      <c s="33">
        <v>1600</v>
      </c>
      <c s="33">
        <f>ROUND(ROUND(H240,2)*ROUND(G240,3),2)</f>
      </c>
      <c s="31" t="s">
        <v>52</v>
      </c>
      <c r="O240">
        <f>(I240*21)/100</f>
      </c>
      <c t="s">
        <v>23</v>
      </c>
    </row>
    <row r="241" spans="1:5" ht="12.75">
      <c r="A241" s="34" t="s">
        <v>53</v>
      </c>
      <c r="E241" s="35" t="s">
        <v>49</v>
      </c>
    </row>
    <row r="242" spans="1:5" ht="25.5">
      <c r="A242" s="38" t="s">
        <v>54</v>
      </c>
      <c r="E242" s="37" t="s">
        <v>485</v>
      </c>
    </row>
    <row r="243" spans="1:16" ht="12.75">
      <c r="A243" s="25" t="s">
        <v>47</v>
      </c>
      <c s="29" t="s">
        <v>486</v>
      </c>
      <c s="29" t="s">
        <v>487</v>
      </c>
      <c s="25" t="s">
        <v>49</v>
      </c>
      <c s="30" t="s">
        <v>488</v>
      </c>
      <c s="31" t="s">
        <v>94</v>
      </c>
      <c s="32">
        <v>1</v>
      </c>
      <c s="33">
        <v>2990</v>
      </c>
      <c s="33">
        <f>ROUND(ROUND(H243,2)*ROUND(G243,3),2)</f>
      </c>
      <c s="31" t="s">
        <v>52</v>
      </c>
      <c r="O243">
        <f>(I243*21)/100</f>
      </c>
      <c t="s">
        <v>23</v>
      </c>
    </row>
    <row r="244" spans="1:5" ht="12.75">
      <c r="A244" s="34" t="s">
        <v>53</v>
      </c>
      <c r="E244" s="35" t="s">
        <v>49</v>
      </c>
    </row>
    <row r="245" spans="1:5" ht="25.5">
      <c r="A245" s="36" t="s">
        <v>54</v>
      </c>
      <c r="E245" s="37" t="s">
        <v>489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2"/>
      <c s="9"/>
      <c s="8" t="s">
        <v>490</v>
      </c>
      <c s="39">
        <f>0+I8</f>
      </c>
      <c s="10"/>
      <c r="O3" t="s">
        <v>19</v>
      </c>
      <c t="s">
        <v>23</v>
      </c>
    </row>
    <row r="4" spans="1:16" ht="15" customHeight="1">
      <c r="A4" t="s">
        <v>17</v>
      </c>
      <c s="16" t="s">
        <v>18</v>
      </c>
      <c s="17" t="s">
        <v>490</v>
      </c>
      <c s="6"/>
      <c s="18" t="s">
        <v>491</v>
      </c>
      <c s="16"/>
      <c s="1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40</v>
      </c>
      <c s="19"/>
      <c s="27" t="s">
        <v>315</v>
      </c>
      <c s="19"/>
      <c s="19"/>
      <c s="19"/>
      <c s="28">
        <f>0+Q8</f>
      </c>
      <c s="19"/>
      <c r="O8">
        <f>0+R8</f>
      </c>
      <c r="Q8">
        <f>0+I9+I12+I15+I18+I21+I24+I27+I30+I33+I36+I39+I42+I45+I48+I51+I54+I57+I60</f>
      </c>
      <c>
        <f>0+O9+O12+O15+O18+O21+O24+O27+O30+O33+O36+O39+O42+O45+O48+O51+O54+O57+O60</f>
      </c>
    </row>
    <row r="9" spans="1:16" ht="25.5">
      <c r="A9" s="25" t="s">
        <v>47</v>
      </c>
      <c s="29" t="s">
        <v>29</v>
      </c>
      <c s="29" t="s">
        <v>492</v>
      </c>
      <c s="25" t="s">
        <v>49</v>
      </c>
      <c s="30" t="s">
        <v>493</v>
      </c>
      <c s="31" t="s">
        <v>94</v>
      </c>
      <c s="32">
        <v>39</v>
      </c>
      <c s="33">
        <v>480</v>
      </c>
      <c s="33">
        <f>ROUND(ROUND(H9,2)*ROUND(G9,3),2)</f>
      </c>
      <c s="31" t="s">
        <v>52</v>
      </c>
      <c r="O9">
        <f>(I9*21)/100</f>
      </c>
      <c t="s">
        <v>23</v>
      </c>
    </row>
    <row r="10" spans="1:5" ht="12.75">
      <c r="A10" s="34" t="s">
        <v>53</v>
      </c>
      <c r="E10" s="35" t="s">
        <v>49</v>
      </c>
    </row>
    <row r="11" spans="1:5" ht="51">
      <c r="A11" s="38" t="s">
        <v>54</v>
      </c>
      <c r="E11" s="37" t="s">
        <v>494</v>
      </c>
    </row>
    <row r="12" spans="1:16" ht="12.75">
      <c r="A12" s="25" t="s">
        <v>47</v>
      </c>
      <c s="29" t="s">
        <v>23</v>
      </c>
      <c s="29" t="s">
        <v>495</v>
      </c>
      <c s="25" t="s">
        <v>49</v>
      </c>
      <c s="30" t="s">
        <v>496</v>
      </c>
      <c s="31" t="s">
        <v>94</v>
      </c>
      <c s="32">
        <v>39</v>
      </c>
      <c s="33">
        <v>207</v>
      </c>
      <c s="33">
        <f>ROUND(ROUND(H12,2)*ROUND(G12,3),2)</f>
      </c>
      <c s="31" t="s">
        <v>52</v>
      </c>
      <c r="O12">
        <f>(I12*21)/100</f>
      </c>
      <c t="s">
        <v>23</v>
      </c>
    </row>
    <row r="13" spans="1:5" ht="12.75">
      <c r="A13" s="34" t="s">
        <v>53</v>
      </c>
      <c r="E13" s="35" t="s">
        <v>49</v>
      </c>
    </row>
    <row r="14" spans="1:5" ht="38.25">
      <c r="A14" s="38" t="s">
        <v>54</v>
      </c>
      <c r="E14" s="37" t="s">
        <v>497</v>
      </c>
    </row>
    <row r="15" spans="1:16" ht="12.75">
      <c r="A15" s="25" t="s">
        <v>47</v>
      </c>
      <c s="29" t="s">
        <v>22</v>
      </c>
      <c s="29" t="s">
        <v>498</v>
      </c>
      <c s="25" t="s">
        <v>49</v>
      </c>
      <c s="30" t="s">
        <v>499</v>
      </c>
      <c s="31" t="s">
        <v>500</v>
      </c>
      <c s="32">
        <v>2418</v>
      </c>
      <c s="33">
        <v>7</v>
      </c>
      <c s="33">
        <f>ROUND(ROUND(H15,2)*ROUND(G15,3),2)</f>
      </c>
      <c s="31" t="s">
        <v>52</v>
      </c>
      <c r="O15">
        <f>(I15*21)/100</f>
      </c>
      <c t="s">
        <v>23</v>
      </c>
    </row>
    <row r="16" spans="1:5" ht="12.75">
      <c r="A16" s="34" t="s">
        <v>53</v>
      </c>
      <c r="E16" s="35" t="s">
        <v>49</v>
      </c>
    </row>
    <row r="17" spans="1:5" ht="38.25">
      <c r="A17" s="38" t="s">
        <v>54</v>
      </c>
      <c r="E17" s="37" t="s">
        <v>501</v>
      </c>
    </row>
    <row r="18" spans="1:16" ht="25.5">
      <c r="A18" s="25" t="s">
        <v>47</v>
      </c>
      <c s="29" t="s">
        <v>33</v>
      </c>
      <c s="29" t="s">
        <v>502</v>
      </c>
      <c s="25" t="s">
        <v>49</v>
      </c>
      <c s="30" t="s">
        <v>503</v>
      </c>
      <c s="31" t="s">
        <v>94</v>
      </c>
      <c s="32">
        <v>4</v>
      </c>
      <c s="33">
        <v>591</v>
      </c>
      <c s="33">
        <f>ROUND(ROUND(H18,2)*ROUND(G18,3),2)</f>
      </c>
      <c s="31" t="s">
        <v>52</v>
      </c>
      <c r="O18">
        <f>(I18*21)/100</f>
      </c>
      <c t="s">
        <v>23</v>
      </c>
    </row>
    <row r="19" spans="1:5" ht="12.75">
      <c r="A19" s="34" t="s">
        <v>53</v>
      </c>
      <c r="E19" s="35" t="s">
        <v>49</v>
      </c>
    </row>
    <row r="20" spans="1:5" ht="25.5">
      <c r="A20" s="38" t="s">
        <v>54</v>
      </c>
      <c r="E20" s="37" t="s">
        <v>504</v>
      </c>
    </row>
    <row r="21" spans="1:16" ht="12.75">
      <c r="A21" s="25" t="s">
        <v>47</v>
      </c>
      <c s="29" t="s">
        <v>35</v>
      </c>
      <c s="29" t="s">
        <v>505</v>
      </c>
      <c s="25" t="s">
        <v>49</v>
      </c>
      <c s="30" t="s">
        <v>506</v>
      </c>
      <c s="31" t="s">
        <v>94</v>
      </c>
      <c s="32">
        <v>4</v>
      </c>
      <c s="33">
        <v>303</v>
      </c>
      <c s="33">
        <f>ROUND(ROUND(H21,2)*ROUND(G21,3),2)</f>
      </c>
      <c s="31" t="s">
        <v>52</v>
      </c>
      <c r="O21">
        <f>(I21*21)/100</f>
      </c>
      <c t="s">
        <v>23</v>
      </c>
    </row>
    <row r="22" spans="1:5" ht="12.75">
      <c r="A22" s="34" t="s">
        <v>53</v>
      </c>
      <c r="E22" s="35" t="s">
        <v>49</v>
      </c>
    </row>
    <row r="23" spans="1:5" ht="12.75">
      <c r="A23" s="38" t="s">
        <v>54</v>
      </c>
      <c r="E23" s="37" t="s">
        <v>507</v>
      </c>
    </row>
    <row r="24" spans="1:16" ht="12.75">
      <c r="A24" s="25" t="s">
        <v>47</v>
      </c>
      <c s="29" t="s">
        <v>37</v>
      </c>
      <c s="29" t="s">
        <v>508</v>
      </c>
      <c s="25" t="s">
        <v>49</v>
      </c>
      <c s="30" t="s">
        <v>509</v>
      </c>
      <c s="31" t="s">
        <v>500</v>
      </c>
      <c s="32">
        <v>248</v>
      </c>
      <c s="33">
        <v>21</v>
      </c>
      <c s="33">
        <f>ROUND(ROUND(H24,2)*ROUND(G24,3),2)</f>
      </c>
      <c s="31" t="s">
        <v>52</v>
      </c>
      <c r="O24">
        <f>(I24*21)/100</f>
      </c>
      <c t="s">
        <v>23</v>
      </c>
    </row>
    <row r="25" spans="1:5" ht="12.75">
      <c r="A25" s="34" t="s">
        <v>53</v>
      </c>
      <c r="E25" s="35" t="s">
        <v>49</v>
      </c>
    </row>
    <row r="26" spans="1:5" ht="12.75">
      <c r="A26" s="38" t="s">
        <v>54</v>
      </c>
      <c r="E26" s="37" t="s">
        <v>510</v>
      </c>
    </row>
    <row r="27" spans="1:16" ht="12.75">
      <c r="A27" s="25" t="s">
        <v>47</v>
      </c>
      <c s="29" t="s">
        <v>72</v>
      </c>
      <c s="29" t="s">
        <v>511</v>
      </c>
      <c s="25" t="s">
        <v>49</v>
      </c>
      <c s="30" t="s">
        <v>512</v>
      </c>
      <c s="31" t="s">
        <v>94</v>
      </c>
      <c s="32">
        <v>3</v>
      </c>
      <c s="33">
        <v>210</v>
      </c>
      <c s="33">
        <f>ROUND(ROUND(H27,2)*ROUND(G27,3),2)</f>
      </c>
      <c s="31" t="s">
        <v>52</v>
      </c>
      <c r="O27">
        <f>(I27*21)/100</f>
      </c>
      <c t="s">
        <v>23</v>
      </c>
    </row>
    <row r="28" spans="1:5" ht="12.75">
      <c r="A28" s="34" t="s">
        <v>53</v>
      </c>
      <c r="E28" s="35" t="s">
        <v>49</v>
      </c>
    </row>
    <row r="29" spans="1:5" ht="51">
      <c r="A29" s="38" t="s">
        <v>54</v>
      </c>
      <c r="E29" s="37" t="s">
        <v>513</v>
      </c>
    </row>
    <row r="30" spans="1:16" ht="12.75">
      <c r="A30" s="25" t="s">
        <v>47</v>
      </c>
      <c s="29" t="s">
        <v>76</v>
      </c>
      <c s="29" t="s">
        <v>514</v>
      </c>
      <c s="25" t="s">
        <v>49</v>
      </c>
      <c s="30" t="s">
        <v>515</v>
      </c>
      <c s="31" t="s">
        <v>94</v>
      </c>
      <c s="32">
        <v>3</v>
      </c>
      <c s="33">
        <v>108</v>
      </c>
      <c s="33">
        <f>ROUND(ROUND(H30,2)*ROUND(G30,3),2)</f>
      </c>
      <c s="31" t="s">
        <v>52</v>
      </c>
      <c r="O30">
        <f>(I30*21)/100</f>
      </c>
      <c t="s">
        <v>23</v>
      </c>
    </row>
    <row r="31" spans="1:5" ht="12.75">
      <c r="A31" s="34" t="s">
        <v>53</v>
      </c>
      <c r="E31" s="35" t="s">
        <v>49</v>
      </c>
    </row>
    <row r="32" spans="1:5" ht="38.25">
      <c r="A32" s="38" t="s">
        <v>54</v>
      </c>
      <c r="E32" s="37" t="s">
        <v>516</v>
      </c>
    </row>
    <row r="33" spans="1:16" ht="12.75">
      <c r="A33" s="25" t="s">
        <v>47</v>
      </c>
      <c s="29" t="s">
        <v>40</v>
      </c>
      <c s="29" t="s">
        <v>517</v>
      </c>
      <c s="25" t="s">
        <v>49</v>
      </c>
      <c s="30" t="s">
        <v>518</v>
      </c>
      <c s="31" t="s">
        <v>500</v>
      </c>
      <c s="32">
        <v>124</v>
      </c>
      <c s="33">
        <v>13</v>
      </c>
      <c s="33">
        <f>ROUND(ROUND(H33,2)*ROUND(G33,3),2)</f>
      </c>
      <c s="31" t="s">
        <v>52</v>
      </c>
      <c r="O33">
        <f>(I33*21)/100</f>
      </c>
      <c t="s">
        <v>23</v>
      </c>
    </row>
    <row r="34" spans="1:5" ht="12.75">
      <c r="A34" s="34" t="s">
        <v>53</v>
      </c>
      <c r="E34" s="35" t="s">
        <v>49</v>
      </c>
    </row>
    <row r="35" spans="1:5" ht="38.25">
      <c r="A35" s="38" t="s">
        <v>54</v>
      </c>
      <c r="E35" s="37" t="s">
        <v>519</v>
      </c>
    </row>
    <row r="36" spans="1:16" ht="12.75">
      <c r="A36" s="25" t="s">
        <v>47</v>
      </c>
      <c s="29" t="s">
        <v>42</v>
      </c>
      <c s="29" t="s">
        <v>520</v>
      </c>
      <c s="25" t="s">
        <v>49</v>
      </c>
      <c s="30" t="s">
        <v>521</v>
      </c>
      <c s="31" t="s">
        <v>94</v>
      </c>
      <c s="32">
        <v>40</v>
      </c>
      <c s="33">
        <v>159</v>
      </c>
      <c s="33">
        <f>ROUND(ROUND(H36,2)*ROUND(G36,3),2)</f>
      </c>
      <c s="31" t="s">
        <v>52</v>
      </c>
      <c r="O36">
        <f>(I36*21)/100</f>
      </c>
      <c t="s">
        <v>23</v>
      </c>
    </row>
    <row r="37" spans="1:5" ht="12.75">
      <c r="A37" s="34" t="s">
        <v>53</v>
      </c>
      <c r="E37" s="35" t="s">
        <v>49</v>
      </c>
    </row>
    <row r="38" spans="1:5" ht="25.5">
      <c r="A38" s="38" t="s">
        <v>54</v>
      </c>
      <c r="E38" s="37" t="s">
        <v>522</v>
      </c>
    </row>
    <row r="39" spans="1:16" ht="12.75">
      <c r="A39" s="25" t="s">
        <v>47</v>
      </c>
      <c s="29" t="s">
        <v>44</v>
      </c>
      <c s="29" t="s">
        <v>523</v>
      </c>
      <c s="25" t="s">
        <v>49</v>
      </c>
      <c s="30" t="s">
        <v>524</v>
      </c>
      <c s="31" t="s">
        <v>94</v>
      </c>
      <c s="32">
        <v>40</v>
      </c>
      <c s="33">
        <v>108</v>
      </c>
      <c s="33">
        <f>ROUND(ROUND(H39,2)*ROUND(G39,3),2)</f>
      </c>
      <c s="31" t="s">
        <v>52</v>
      </c>
      <c r="O39">
        <f>(I39*21)/100</f>
      </c>
      <c t="s">
        <v>23</v>
      </c>
    </row>
    <row r="40" spans="1:5" ht="12.75">
      <c r="A40" s="34" t="s">
        <v>53</v>
      </c>
      <c r="E40" s="35" t="s">
        <v>49</v>
      </c>
    </row>
    <row r="41" spans="1:5" ht="12.75">
      <c r="A41" s="38" t="s">
        <v>54</v>
      </c>
      <c r="E41" s="37" t="s">
        <v>525</v>
      </c>
    </row>
    <row r="42" spans="1:16" ht="12.75">
      <c r="A42" s="25" t="s">
        <v>47</v>
      </c>
      <c s="29" t="s">
        <v>88</v>
      </c>
      <c s="29" t="s">
        <v>526</v>
      </c>
      <c s="25" t="s">
        <v>49</v>
      </c>
      <c s="30" t="s">
        <v>527</v>
      </c>
      <c s="31" t="s">
        <v>500</v>
      </c>
      <c s="32">
        <v>1240</v>
      </c>
      <c s="33">
        <v>12</v>
      </c>
      <c s="33">
        <f>ROUND(ROUND(H42,2)*ROUND(G42,3),2)</f>
      </c>
      <c s="31" t="s">
        <v>52</v>
      </c>
      <c r="O42">
        <f>(I42*21)/100</f>
      </c>
      <c t="s">
        <v>23</v>
      </c>
    </row>
    <row r="43" spans="1:5" ht="12.75">
      <c r="A43" s="34" t="s">
        <v>53</v>
      </c>
      <c r="E43" s="35" t="s">
        <v>49</v>
      </c>
    </row>
    <row r="44" spans="1:5" ht="12.75">
      <c r="A44" s="38" t="s">
        <v>54</v>
      </c>
      <c r="E44" s="37" t="s">
        <v>528</v>
      </c>
    </row>
    <row r="45" spans="1:16" ht="12.75">
      <c r="A45" s="25" t="s">
        <v>47</v>
      </c>
      <c s="29" t="s">
        <v>92</v>
      </c>
      <c s="29" t="s">
        <v>529</v>
      </c>
      <c s="25" t="s">
        <v>49</v>
      </c>
      <c s="30" t="s">
        <v>530</v>
      </c>
      <c s="31" t="s">
        <v>193</v>
      </c>
      <c s="32">
        <v>294</v>
      </c>
      <c s="33">
        <v>855</v>
      </c>
      <c s="33">
        <f>ROUND(ROUND(H45,2)*ROUND(G45,3),2)</f>
      </c>
      <c s="31" t="s">
        <v>52</v>
      </c>
      <c r="O45">
        <f>(I45*21)/100</f>
      </c>
      <c t="s">
        <v>23</v>
      </c>
    </row>
    <row r="46" spans="1:5" ht="12.75">
      <c r="A46" s="34" t="s">
        <v>53</v>
      </c>
      <c r="E46" s="35" t="s">
        <v>49</v>
      </c>
    </row>
    <row r="47" spans="1:5" ht="38.25">
      <c r="A47" s="38" t="s">
        <v>54</v>
      </c>
      <c r="E47" s="37" t="s">
        <v>531</v>
      </c>
    </row>
    <row r="48" spans="1:16" ht="12.75">
      <c r="A48" s="25" t="s">
        <v>47</v>
      </c>
      <c s="29" t="s">
        <v>96</v>
      </c>
      <c s="29" t="s">
        <v>532</v>
      </c>
      <c s="25" t="s">
        <v>49</v>
      </c>
      <c s="30" t="s">
        <v>533</v>
      </c>
      <c s="31" t="s">
        <v>193</v>
      </c>
      <c s="32">
        <v>294</v>
      </c>
      <c s="33">
        <v>831</v>
      </c>
      <c s="33">
        <f>ROUND(ROUND(H48,2)*ROUND(G48,3),2)</f>
      </c>
      <c s="31" t="s">
        <v>52</v>
      </c>
      <c r="O48">
        <f>(I48*21)/100</f>
      </c>
      <c t="s">
        <v>23</v>
      </c>
    </row>
    <row r="49" spans="1:5" ht="12.75">
      <c r="A49" s="34" t="s">
        <v>53</v>
      </c>
      <c r="E49" s="35" t="s">
        <v>49</v>
      </c>
    </row>
    <row r="50" spans="1:5" ht="38.25">
      <c r="A50" s="38" t="s">
        <v>54</v>
      </c>
      <c r="E50" s="37" t="s">
        <v>531</v>
      </c>
    </row>
    <row r="51" spans="1:16" ht="12.75">
      <c r="A51" s="25" t="s">
        <v>47</v>
      </c>
      <c s="29" t="s">
        <v>146</v>
      </c>
      <c s="29" t="s">
        <v>534</v>
      </c>
      <c s="25" t="s">
        <v>49</v>
      </c>
      <c s="30" t="s">
        <v>535</v>
      </c>
      <c s="31" t="s">
        <v>536</v>
      </c>
      <c s="32">
        <v>13671</v>
      </c>
      <c s="33">
        <v>6</v>
      </c>
      <c s="33">
        <f>ROUND(ROUND(H51,2)*ROUND(G51,3),2)</f>
      </c>
      <c s="31" t="s">
        <v>52</v>
      </c>
      <c r="O51">
        <f>(I51*21)/100</f>
      </c>
      <c t="s">
        <v>23</v>
      </c>
    </row>
    <row r="52" spans="1:5" ht="12.75">
      <c r="A52" s="34" t="s">
        <v>53</v>
      </c>
      <c r="E52" s="35" t="s">
        <v>49</v>
      </c>
    </row>
    <row r="53" spans="1:5" ht="63.75">
      <c r="A53" s="38" t="s">
        <v>54</v>
      </c>
      <c r="E53" s="37" t="s">
        <v>537</v>
      </c>
    </row>
    <row r="54" spans="1:16" ht="25.5">
      <c r="A54" s="25" t="s">
        <v>47</v>
      </c>
      <c s="29" t="s">
        <v>150</v>
      </c>
      <c s="29" t="s">
        <v>538</v>
      </c>
      <c s="25" t="s">
        <v>49</v>
      </c>
      <c s="30" t="s">
        <v>539</v>
      </c>
      <c s="31" t="s">
        <v>94</v>
      </c>
      <c s="32">
        <v>142</v>
      </c>
      <c s="33">
        <v>108</v>
      </c>
      <c s="33">
        <f>ROUND(ROUND(H54,2)*ROUND(G54,3),2)</f>
      </c>
      <c s="31" t="s">
        <v>52</v>
      </c>
      <c r="O54">
        <f>(I54*21)/100</f>
      </c>
      <c t="s">
        <v>23</v>
      </c>
    </row>
    <row r="55" spans="1:5" ht="12.75">
      <c r="A55" s="34" t="s">
        <v>53</v>
      </c>
      <c r="E55" s="35" t="s">
        <v>49</v>
      </c>
    </row>
    <row r="56" spans="1:5" ht="102">
      <c r="A56" s="38" t="s">
        <v>54</v>
      </c>
      <c r="E56" s="37" t="s">
        <v>540</v>
      </c>
    </row>
    <row r="57" spans="1:16" ht="12.75">
      <c r="A57" s="25" t="s">
        <v>47</v>
      </c>
      <c s="29" t="s">
        <v>154</v>
      </c>
      <c s="29" t="s">
        <v>541</v>
      </c>
      <c s="25" t="s">
        <v>49</v>
      </c>
      <c s="30" t="s">
        <v>542</v>
      </c>
      <c s="31" t="s">
        <v>94</v>
      </c>
      <c s="32">
        <v>142</v>
      </c>
      <c s="33">
        <v>54</v>
      </c>
      <c s="33">
        <f>ROUND(ROUND(H57,2)*ROUND(G57,3),2)</f>
      </c>
      <c s="31" t="s">
        <v>52</v>
      </c>
      <c r="O57">
        <f>(I57*21)/100</f>
      </c>
      <c t="s">
        <v>23</v>
      </c>
    </row>
    <row r="58" spans="1:5" ht="12.75">
      <c r="A58" s="34" t="s">
        <v>53</v>
      </c>
      <c r="E58" s="35" t="s">
        <v>49</v>
      </c>
    </row>
    <row r="59" spans="1:5" ht="89.25">
      <c r="A59" s="38" t="s">
        <v>54</v>
      </c>
      <c r="E59" s="37" t="s">
        <v>543</v>
      </c>
    </row>
    <row r="60" spans="1:16" ht="12.75">
      <c r="A60" s="25" t="s">
        <v>47</v>
      </c>
      <c s="29" t="s">
        <v>156</v>
      </c>
      <c s="29" t="s">
        <v>544</v>
      </c>
      <c s="25" t="s">
        <v>49</v>
      </c>
      <c s="30" t="s">
        <v>545</v>
      </c>
      <c s="31" t="s">
        <v>500</v>
      </c>
      <c s="32">
        <v>8804</v>
      </c>
      <c s="33">
        <v>3</v>
      </c>
      <c s="33">
        <f>ROUND(ROUND(H60,2)*ROUND(G60,3),2)</f>
      </c>
      <c s="31" t="s">
        <v>52</v>
      </c>
      <c r="O60">
        <f>(I60*21)/100</f>
      </c>
      <c t="s">
        <v>23</v>
      </c>
    </row>
    <row r="61" spans="1:5" ht="12.75">
      <c r="A61" s="34" t="s">
        <v>53</v>
      </c>
      <c r="E61" s="35" t="s">
        <v>49</v>
      </c>
    </row>
    <row r="62" spans="1:5" ht="89.25">
      <c r="A62" s="36" t="s">
        <v>54</v>
      </c>
      <c r="E62" s="37" t="s">
        <v>546</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2"/>
      <c s="9"/>
      <c s="8" t="s">
        <v>547</v>
      </c>
      <c s="39">
        <f>0+I8</f>
      </c>
      <c s="10"/>
      <c r="O3" t="s">
        <v>19</v>
      </c>
      <c t="s">
        <v>23</v>
      </c>
    </row>
    <row r="4" spans="1:16" ht="15" customHeight="1">
      <c r="A4" t="s">
        <v>17</v>
      </c>
      <c s="16" t="s">
        <v>18</v>
      </c>
      <c s="17" t="s">
        <v>547</v>
      </c>
      <c s="6"/>
      <c s="18" t="s">
        <v>548</v>
      </c>
      <c s="16"/>
      <c s="1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40</v>
      </c>
      <c s="19"/>
      <c s="27" t="s">
        <v>315</v>
      </c>
      <c s="19"/>
      <c s="19"/>
      <c s="19"/>
      <c s="28">
        <f>0+Q8</f>
      </c>
      <c s="19"/>
      <c r="O8">
        <f>0+R8</f>
      </c>
      <c r="Q8">
        <f>0+I9+I12+I15+I18+I21+I24+I27+I30+I33+I36+I39+I42+I45+I48+I51</f>
      </c>
      <c>
        <f>0+O9+O12+O15+O18+O21+O24+O27+O30+O33+O36+O39+O42+O45+O48+O51</f>
      </c>
    </row>
    <row r="9" spans="1:16" ht="25.5">
      <c r="A9" s="25" t="s">
        <v>47</v>
      </c>
      <c s="29" t="s">
        <v>29</v>
      </c>
      <c s="29" t="s">
        <v>492</v>
      </c>
      <c s="25" t="s">
        <v>49</v>
      </c>
      <c s="30" t="s">
        <v>493</v>
      </c>
      <c s="31" t="s">
        <v>94</v>
      </c>
      <c s="32">
        <v>39</v>
      </c>
      <c s="33">
        <v>480</v>
      </c>
      <c s="33">
        <f>ROUND(ROUND(H9,2)*ROUND(G9,3),2)</f>
      </c>
      <c s="31" t="s">
        <v>52</v>
      </c>
      <c r="O9">
        <f>(I9*21)/100</f>
      </c>
      <c t="s">
        <v>23</v>
      </c>
    </row>
    <row r="10" spans="1:5" ht="12.75">
      <c r="A10" s="34" t="s">
        <v>53</v>
      </c>
      <c r="E10" s="35" t="s">
        <v>49</v>
      </c>
    </row>
    <row r="11" spans="1:5" ht="51">
      <c r="A11" s="38" t="s">
        <v>54</v>
      </c>
      <c r="E11" s="37" t="s">
        <v>549</v>
      </c>
    </row>
    <row r="12" spans="1:16" ht="12.75">
      <c r="A12" s="25" t="s">
        <v>47</v>
      </c>
      <c s="29" t="s">
        <v>23</v>
      </c>
      <c s="29" t="s">
        <v>495</v>
      </c>
      <c s="25" t="s">
        <v>49</v>
      </c>
      <c s="30" t="s">
        <v>496</v>
      </c>
      <c s="31" t="s">
        <v>94</v>
      </c>
      <c s="32">
        <v>39</v>
      </c>
      <c s="33">
        <v>207</v>
      </c>
      <c s="33">
        <f>ROUND(ROUND(H12,2)*ROUND(G12,3),2)</f>
      </c>
      <c s="31" t="s">
        <v>52</v>
      </c>
      <c r="O12">
        <f>(I12*21)/100</f>
      </c>
      <c t="s">
        <v>23</v>
      </c>
    </row>
    <row r="13" spans="1:5" ht="12.75">
      <c r="A13" s="34" t="s">
        <v>53</v>
      </c>
      <c r="E13" s="35" t="s">
        <v>49</v>
      </c>
    </row>
    <row r="14" spans="1:5" ht="38.25">
      <c r="A14" s="38" t="s">
        <v>54</v>
      </c>
      <c r="E14" s="37" t="s">
        <v>497</v>
      </c>
    </row>
    <row r="15" spans="1:16" ht="12.75">
      <c r="A15" s="25" t="s">
        <v>47</v>
      </c>
      <c s="29" t="s">
        <v>22</v>
      </c>
      <c s="29" t="s">
        <v>498</v>
      </c>
      <c s="25" t="s">
        <v>49</v>
      </c>
      <c s="30" t="s">
        <v>499</v>
      </c>
      <c s="31" t="s">
        <v>500</v>
      </c>
      <c s="32">
        <v>1209</v>
      </c>
      <c s="33">
        <v>7</v>
      </c>
      <c s="33">
        <f>ROUND(ROUND(H15,2)*ROUND(G15,3),2)</f>
      </c>
      <c s="31" t="s">
        <v>52</v>
      </c>
      <c r="O15">
        <f>(I15*21)/100</f>
      </c>
      <c t="s">
        <v>23</v>
      </c>
    </row>
    <row r="16" spans="1:5" ht="12.75">
      <c r="A16" s="34" t="s">
        <v>53</v>
      </c>
      <c r="E16" s="35" t="s">
        <v>49</v>
      </c>
    </row>
    <row r="17" spans="1:5" ht="38.25">
      <c r="A17" s="38" t="s">
        <v>54</v>
      </c>
      <c r="E17" s="37" t="s">
        <v>550</v>
      </c>
    </row>
    <row r="18" spans="1:16" ht="25.5">
      <c r="A18" s="25" t="s">
        <v>47</v>
      </c>
      <c s="29" t="s">
        <v>33</v>
      </c>
      <c s="29" t="s">
        <v>502</v>
      </c>
      <c s="25" t="s">
        <v>49</v>
      </c>
      <c s="30" t="s">
        <v>503</v>
      </c>
      <c s="31" t="s">
        <v>94</v>
      </c>
      <c s="32">
        <v>4</v>
      </c>
      <c s="33">
        <v>591</v>
      </c>
      <c s="33">
        <f>ROUND(ROUND(H18,2)*ROUND(G18,3),2)</f>
      </c>
      <c s="31" t="s">
        <v>52</v>
      </c>
      <c r="O18">
        <f>(I18*21)/100</f>
      </c>
      <c t="s">
        <v>23</v>
      </c>
    </row>
    <row r="19" spans="1:5" ht="12.75">
      <c r="A19" s="34" t="s">
        <v>53</v>
      </c>
      <c r="E19" s="35" t="s">
        <v>49</v>
      </c>
    </row>
    <row r="20" spans="1:5" ht="25.5">
      <c r="A20" s="38" t="s">
        <v>54</v>
      </c>
      <c r="E20" s="37" t="s">
        <v>551</v>
      </c>
    </row>
    <row r="21" spans="1:16" ht="12.75">
      <c r="A21" s="25" t="s">
        <v>47</v>
      </c>
      <c s="29" t="s">
        <v>35</v>
      </c>
      <c s="29" t="s">
        <v>505</v>
      </c>
      <c s="25" t="s">
        <v>49</v>
      </c>
      <c s="30" t="s">
        <v>506</v>
      </c>
      <c s="31" t="s">
        <v>94</v>
      </c>
      <c s="32">
        <v>4</v>
      </c>
      <c s="33">
        <v>303</v>
      </c>
      <c s="33">
        <f>ROUND(ROUND(H21,2)*ROUND(G21,3),2)</f>
      </c>
      <c s="31" t="s">
        <v>52</v>
      </c>
      <c r="O21">
        <f>(I21*21)/100</f>
      </c>
      <c t="s">
        <v>23</v>
      </c>
    </row>
    <row r="22" spans="1:5" ht="12.75">
      <c r="A22" s="34" t="s">
        <v>53</v>
      </c>
      <c r="E22" s="35" t="s">
        <v>49</v>
      </c>
    </row>
    <row r="23" spans="1:5" ht="12.75">
      <c r="A23" s="38" t="s">
        <v>54</v>
      </c>
      <c r="E23" s="37" t="s">
        <v>507</v>
      </c>
    </row>
    <row r="24" spans="1:16" ht="12.75">
      <c r="A24" s="25" t="s">
        <v>47</v>
      </c>
      <c s="29" t="s">
        <v>37</v>
      </c>
      <c s="29" t="s">
        <v>508</v>
      </c>
      <c s="25" t="s">
        <v>49</v>
      </c>
      <c s="30" t="s">
        <v>509</v>
      </c>
      <c s="31" t="s">
        <v>500</v>
      </c>
      <c s="32">
        <v>124</v>
      </c>
      <c s="33">
        <v>21</v>
      </c>
      <c s="33">
        <f>ROUND(ROUND(H24,2)*ROUND(G24,3),2)</f>
      </c>
      <c s="31" t="s">
        <v>52</v>
      </c>
      <c r="O24">
        <f>(I24*21)/100</f>
      </c>
      <c t="s">
        <v>23</v>
      </c>
    </row>
    <row r="25" spans="1:5" ht="12.75">
      <c r="A25" s="34" t="s">
        <v>53</v>
      </c>
      <c r="E25" s="35" t="s">
        <v>49</v>
      </c>
    </row>
    <row r="26" spans="1:5" ht="12.75">
      <c r="A26" s="38" t="s">
        <v>54</v>
      </c>
      <c r="E26" s="37" t="s">
        <v>552</v>
      </c>
    </row>
    <row r="27" spans="1:16" ht="12.75">
      <c r="A27" s="25" t="s">
        <v>47</v>
      </c>
      <c s="29" t="s">
        <v>72</v>
      </c>
      <c s="29" t="s">
        <v>511</v>
      </c>
      <c s="25" t="s">
        <v>49</v>
      </c>
      <c s="30" t="s">
        <v>512</v>
      </c>
      <c s="31" t="s">
        <v>94</v>
      </c>
      <c s="32">
        <v>3</v>
      </c>
      <c s="33">
        <v>210</v>
      </c>
      <c s="33">
        <f>ROUND(ROUND(H27,2)*ROUND(G27,3),2)</f>
      </c>
      <c s="31" t="s">
        <v>52</v>
      </c>
      <c r="O27">
        <f>(I27*21)/100</f>
      </c>
      <c t="s">
        <v>23</v>
      </c>
    </row>
    <row r="28" spans="1:5" ht="12.75">
      <c r="A28" s="34" t="s">
        <v>53</v>
      </c>
      <c r="E28" s="35" t="s">
        <v>49</v>
      </c>
    </row>
    <row r="29" spans="1:5" ht="51">
      <c r="A29" s="38" t="s">
        <v>54</v>
      </c>
      <c r="E29" s="37" t="s">
        <v>553</v>
      </c>
    </row>
    <row r="30" spans="1:16" ht="12.75">
      <c r="A30" s="25" t="s">
        <v>47</v>
      </c>
      <c s="29" t="s">
        <v>76</v>
      </c>
      <c s="29" t="s">
        <v>514</v>
      </c>
      <c s="25" t="s">
        <v>49</v>
      </c>
      <c s="30" t="s">
        <v>515</v>
      </c>
      <c s="31" t="s">
        <v>94</v>
      </c>
      <c s="32">
        <v>3</v>
      </c>
      <c s="33">
        <v>108</v>
      </c>
      <c s="33">
        <f>ROUND(ROUND(H30,2)*ROUND(G30,3),2)</f>
      </c>
      <c s="31" t="s">
        <v>52</v>
      </c>
      <c r="O30">
        <f>(I30*21)/100</f>
      </c>
      <c t="s">
        <v>23</v>
      </c>
    </row>
    <row r="31" spans="1:5" ht="12.75">
      <c r="A31" s="34" t="s">
        <v>53</v>
      </c>
      <c r="E31" s="35" t="s">
        <v>49</v>
      </c>
    </row>
    <row r="32" spans="1:5" ht="38.25">
      <c r="A32" s="38" t="s">
        <v>54</v>
      </c>
      <c r="E32" s="37" t="s">
        <v>516</v>
      </c>
    </row>
    <row r="33" spans="1:16" ht="12.75">
      <c r="A33" s="25" t="s">
        <v>47</v>
      </c>
      <c s="29" t="s">
        <v>40</v>
      </c>
      <c s="29" t="s">
        <v>517</v>
      </c>
      <c s="25" t="s">
        <v>49</v>
      </c>
      <c s="30" t="s">
        <v>518</v>
      </c>
      <c s="31" t="s">
        <v>500</v>
      </c>
      <c s="32">
        <v>62</v>
      </c>
      <c s="33">
        <v>13</v>
      </c>
      <c s="33">
        <f>ROUND(ROUND(H33,2)*ROUND(G33,3),2)</f>
      </c>
      <c s="31" t="s">
        <v>52</v>
      </c>
      <c r="O33">
        <f>(I33*21)/100</f>
      </c>
      <c t="s">
        <v>23</v>
      </c>
    </row>
    <row r="34" spans="1:5" ht="12.75">
      <c r="A34" s="34" t="s">
        <v>53</v>
      </c>
      <c r="E34" s="35" t="s">
        <v>49</v>
      </c>
    </row>
    <row r="35" spans="1:5" ht="38.25">
      <c r="A35" s="38" t="s">
        <v>54</v>
      </c>
      <c r="E35" s="37" t="s">
        <v>554</v>
      </c>
    </row>
    <row r="36" spans="1:16" ht="12.75">
      <c r="A36" s="25" t="s">
        <v>47</v>
      </c>
      <c s="29" t="s">
        <v>42</v>
      </c>
      <c s="29" t="s">
        <v>520</v>
      </c>
      <c s="25" t="s">
        <v>49</v>
      </c>
      <c s="30" t="s">
        <v>521</v>
      </c>
      <c s="31" t="s">
        <v>94</v>
      </c>
      <c s="32">
        <v>40</v>
      </c>
      <c s="33">
        <v>159</v>
      </c>
      <c s="33">
        <f>ROUND(ROUND(H36,2)*ROUND(G36,3),2)</f>
      </c>
      <c s="31" t="s">
        <v>52</v>
      </c>
      <c r="O36">
        <f>(I36*21)/100</f>
      </c>
      <c t="s">
        <v>23</v>
      </c>
    </row>
    <row r="37" spans="1:5" ht="12.75">
      <c r="A37" s="34" t="s">
        <v>53</v>
      </c>
      <c r="E37" s="35" t="s">
        <v>49</v>
      </c>
    </row>
    <row r="38" spans="1:5" ht="25.5">
      <c r="A38" s="38" t="s">
        <v>54</v>
      </c>
      <c r="E38" s="37" t="s">
        <v>555</v>
      </c>
    </row>
    <row r="39" spans="1:16" ht="12.75">
      <c r="A39" s="25" t="s">
        <v>47</v>
      </c>
      <c s="29" t="s">
        <v>44</v>
      </c>
      <c s="29" t="s">
        <v>523</v>
      </c>
      <c s="25" t="s">
        <v>49</v>
      </c>
      <c s="30" t="s">
        <v>524</v>
      </c>
      <c s="31" t="s">
        <v>94</v>
      </c>
      <c s="32">
        <v>40</v>
      </c>
      <c s="33">
        <v>108</v>
      </c>
      <c s="33">
        <f>ROUND(ROUND(H39,2)*ROUND(G39,3),2)</f>
      </c>
      <c s="31" t="s">
        <v>52</v>
      </c>
      <c r="O39">
        <f>(I39*21)/100</f>
      </c>
      <c t="s">
        <v>23</v>
      </c>
    </row>
    <row r="40" spans="1:5" ht="12.75">
      <c r="A40" s="34" t="s">
        <v>53</v>
      </c>
      <c r="E40" s="35" t="s">
        <v>49</v>
      </c>
    </row>
    <row r="41" spans="1:5" ht="12.75">
      <c r="A41" s="38" t="s">
        <v>54</v>
      </c>
      <c r="E41" s="37" t="s">
        <v>525</v>
      </c>
    </row>
    <row r="42" spans="1:16" ht="12.75">
      <c r="A42" s="25" t="s">
        <v>47</v>
      </c>
      <c s="29" t="s">
        <v>88</v>
      </c>
      <c s="29" t="s">
        <v>526</v>
      </c>
      <c s="25" t="s">
        <v>49</v>
      </c>
      <c s="30" t="s">
        <v>527</v>
      </c>
      <c s="31" t="s">
        <v>500</v>
      </c>
      <c s="32">
        <v>1240</v>
      </c>
      <c s="33">
        <v>12</v>
      </c>
      <c s="33">
        <f>ROUND(ROUND(H42,2)*ROUND(G42,3),2)</f>
      </c>
      <c s="31" t="s">
        <v>52</v>
      </c>
      <c r="O42">
        <f>(I42*21)/100</f>
      </c>
      <c t="s">
        <v>23</v>
      </c>
    </row>
    <row r="43" spans="1:5" ht="12.75">
      <c r="A43" s="34" t="s">
        <v>53</v>
      </c>
      <c r="E43" s="35" t="s">
        <v>49</v>
      </c>
    </row>
    <row r="44" spans="1:5" ht="12.75">
      <c r="A44" s="38" t="s">
        <v>54</v>
      </c>
      <c r="E44" s="37" t="s">
        <v>528</v>
      </c>
    </row>
    <row r="45" spans="1:16" ht="25.5">
      <c r="A45" s="25" t="s">
        <v>47</v>
      </c>
      <c s="29" t="s">
        <v>92</v>
      </c>
      <c s="29" t="s">
        <v>538</v>
      </c>
      <c s="25" t="s">
        <v>49</v>
      </c>
      <c s="30" t="s">
        <v>539</v>
      </c>
      <c s="31" t="s">
        <v>94</v>
      </c>
      <c s="32">
        <v>142</v>
      </c>
      <c s="33">
        <v>108</v>
      </c>
      <c s="33">
        <f>ROUND(ROUND(H45,2)*ROUND(G45,3),2)</f>
      </c>
      <c s="31" t="s">
        <v>52</v>
      </c>
      <c r="O45">
        <f>(I45*21)/100</f>
      </c>
      <c t="s">
        <v>23</v>
      </c>
    </row>
    <row r="46" spans="1:5" ht="12.75">
      <c r="A46" s="34" t="s">
        <v>53</v>
      </c>
      <c r="E46" s="35" t="s">
        <v>49</v>
      </c>
    </row>
    <row r="47" spans="1:5" ht="102">
      <c r="A47" s="38" t="s">
        <v>54</v>
      </c>
      <c r="E47" s="37" t="s">
        <v>556</v>
      </c>
    </row>
    <row r="48" spans="1:16" ht="12.75">
      <c r="A48" s="25" t="s">
        <v>47</v>
      </c>
      <c s="29" t="s">
        <v>96</v>
      </c>
      <c s="29" t="s">
        <v>541</v>
      </c>
      <c s="25" t="s">
        <v>49</v>
      </c>
      <c s="30" t="s">
        <v>542</v>
      </c>
      <c s="31" t="s">
        <v>94</v>
      </c>
      <c s="32">
        <v>142</v>
      </c>
      <c s="33">
        <v>54</v>
      </c>
      <c s="33">
        <f>ROUND(ROUND(H48,2)*ROUND(G48,3),2)</f>
      </c>
      <c s="31" t="s">
        <v>52</v>
      </c>
      <c r="O48">
        <f>(I48*21)/100</f>
      </c>
      <c t="s">
        <v>23</v>
      </c>
    </row>
    <row r="49" spans="1:5" ht="12.75">
      <c r="A49" s="34" t="s">
        <v>53</v>
      </c>
      <c r="E49" s="35" t="s">
        <v>49</v>
      </c>
    </row>
    <row r="50" spans="1:5" ht="89.25">
      <c r="A50" s="38" t="s">
        <v>54</v>
      </c>
      <c r="E50" s="37" t="s">
        <v>543</v>
      </c>
    </row>
    <row r="51" spans="1:16" ht="12.75">
      <c r="A51" s="25" t="s">
        <v>47</v>
      </c>
      <c s="29" t="s">
        <v>146</v>
      </c>
      <c s="29" t="s">
        <v>544</v>
      </c>
      <c s="25" t="s">
        <v>49</v>
      </c>
      <c s="30" t="s">
        <v>545</v>
      </c>
      <c s="31" t="s">
        <v>500</v>
      </c>
      <c s="32">
        <v>4402</v>
      </c>
      <c s="33">
        <v>3</v>
      </c>
      <c s="33">
        <f>ROUND(ROUND(H51,2)*ROUND(G51,3),2)</f>
      </c>
      <c s="31" t="s">
        <v>52</v>
      </c>
      <c r="O51">
        <f>(I51*21)/100</f>
      </c>
      <c t="s">
        <v>23</v>
      </c>
    </row>
    <row r="52" spans="1:5" ht="12.75">
      <c r="A52" s="34" t="s">
        <v>53</v>
      </c>
      <c r="E52" s="35" t="s">
        <v>49</v>
      </c>
    </row>
    <row r="53" spans="1:5" ht="89.25">
      <c r="A53" s="36" t="s">
        <v>54</v>
      </c>
      <c r="E53" s="37" t="s">
        <v>557</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0+O8+O15+O58+O77+O102+O121</f>
      </c>
      <c t="s">
        <v>22</v>
      </c>
    </row>
    <row r="3" spans="1:16" ht="15" customHeight="1">
      <c r="A3" t="s">
        <v>12</v>
      </c>
      <c s="12" t="s">
        <v>14</v>
      </c>
      <c s="13" t="s">
        <v>15</v>
      </c>
      <c s="1"/>
      <c s="14" t="s">
        <v>16</v>
      </c>
      <c s="12"/>
      <c s="9"/>
      <c s="8" t="s">
        <v>558</v>
      </c>
      <c s="39">
        <f>0+I8+I15+I58+I77+I102+I121</f>
      </c>
      <c s="10"/>
      <c r="O3" t="s">
        <v>19</v>
      </c>
      <c t="s">
        <v>23</v>
      </c>
    </row>
    <row r="4" spans="1:16" ht="15" customHeight="1">
      <c r="A4" t="s">
        <v>17</v>
      </c>
      <c s="16" t="s">
        <v>18</v>
      </c>
      <c s="17" t="s">
        <v>558</v>
      </c>
      <c s="6"/>
      <c s="18" t="s">
        <v>559</v>
      </c>
      <c s="16"/>
      <c s="1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0+I9+I12</f>
      </c>
      <c>
        <f>0+O9+O12</f>
      </c>
    </row>
    <row r="9" spans="1:16" ht="12.75">
      <c r="A9" s="25" t="s">
        <v>47</v>
      </c>
      <c s="29" t="s">
        <v>29</v>
      </c>
      <c s="29" t="s">
        <v>102</v>
      </c>
      <c s="25" t="s">
        <v>49</v>
      </c>
      <c s="30" t="s">
        <v>103</v>
      </c>
      <c s="31" t="s">
        <v>104</v>
      </c>
      <c s="32">
        <v>874.474</v>
      </c>
      <c s="33">
        <v>300</v>
      </c>
      <c s="33">
        <f>ROUND(ROUND(H9,2)*ROUND(G9,3),2)</f>
      </c>
      <c s="31" t="s">
        <v>52</v>
      </c>
      <c r="O9">
        <f>(I9*21)/100</f>
      </c>
      <c t="s">
        <v>23</v>
      </c>
    </row>
    <row r="10" spans="1:5" ht="12.75">
      <c r="A10" s="34" t="s">
        <v>53</v>
      </c>
      <c r="E10" s="35" t="s">
        <v>49</v>
      </c>
    </row>
    <row r="11" spans="1:5" ht="114.75">
      <c r="A11" s="38" t="s">
        <v>54</v>
      </c>
      <c r="E11" s="37" t="s">
        <v>560</v>
      </c>
    </row>
    <row r="12" spans="1:16" ht="12.75">
      <c r="A12" s="25" t="s">
        <v>47</v>
      </c>
      <c s="29" t="s">
        <v>23</v>
      </c>
      <c s="29" t="s">
        <v>109</v>
      </c>
      <c s="25" t="s">
        <v>49</v>
      </c>
      <c s="30" t="s">
        <v>110</v>
      </c>
      <c s="31" t="s">
        <v>104</v>
      </c>
      <c s="32">
        <v>76.272</v>
      </c>
      <c s="33">
        <v>1000</v>
      </c>
      <c s="33">
        <f>ROUND(ROUND(H12,2)*ROUND(G12,3),2)</f>
      </c>
      <c s="31" t="s">
        <v>52</v>
      </c>
      <c r="O12">
        <f>(I12*21)/100</f>
      </c>
      <c t="s">
        <v>23</v>
      </c>
    </row>
    <row r="13" spans="1:5" ht="12.75">
      <c r="A13" s="34" t="s">
        <v>53</v>
      </c>
      <c r="E13" s="35" t="s">
        <v>49</v>
      </c>
    </row>
    <row r="14" spans="1:5" ht="38.25">
      <c r="A14" s="36" t="s">
        <v>54</v>
      </c>
      <c r="E14" s="37" t="s">
        <v>561</v>
      </c>
    </row>
    <row r="15" spans="1:18" ht="12.75" customHeight="1">
      <c r="A15" s="6" t="s">
        <v>45</v>
      </c>
      <c s="6"/>
      <c s="41" t="s">
        <v>29</v>
      </c>
      <c s="6"/>
      <c s="27" t="s">
        <v>112</v>
      </c>
      <c s="6"/>
      <c s="6"/>
      <c s="6"/>
      <c s="42">
        <f>0+Q15</f>
      </c>
      <c s="6"/>
      <c r="O15">
        <f>0+R15</f>
      </c>
      <c r="Q15">
        <f>0+I16+I19+I22+I25+I28+I31+I34+I37+I40+I43+I46+I49+I52+I55</f>
      </c>
      <c>
        <f>0+O16+O19+O22+O25+O28+O31+O34+O37+O40+O43+O46+O49+O52+O55</f>
      </c>
    </row>
    <row r="16" spans="1:16" ht="25.5">
      <c r="A16" s="25" t="s">
        <v>47</v>
      </c>
      <c s="29" t="s">
        <v>22</v>
      </c>
      <c s="29" t="s">
        <v>120</v>
      </c>
      <c s="25" t="s">
        <v>49</v>
      </c>
      <c s="30" t="s">
        <v>121</v>
      </c>
      <c s="31" t="s">
        <v>122</v>
      </c>
      <c s="32">
        <v>45.4</v>
      </c>
      <c s="33">
        <v>231</v>
      </c>
      <c s="33">
        <f>ROUND(ROUND(H16,2)*ROUND(G16,3),2)</f>
      </c>
      <c s="31" t="s">
        <v>52</v>
      </c>
      <c r="O16">
        <f>(I16*21)/100</f>
      </c>
      <c t="s">
        <v>23</v>
      </c>
    </row>
    <row r="17" spans="1:5" ht="12.75">
      <c r="A17" s="34" t="s">
        <v>53</v>
      </c>
      <c r="E17" s="35" t="s">
        <v>49</v>
      </c>
    </row>
    <row r="18" spans="1:5" ht="102">
      <c r="A18" s="38" t="s">
        <v>54</v>
      </c>
      <c r="E18" s="37" t="s">
        <v>562</v>
      </c>
    </row>
    <row r="19" spans="1:16" ht="12.75">
      <c r="A19" s="25" t="s">
        <v>47</v>
      </c>
      <c s="29" t="s">
        <v>33</v>
      </c>
      <c s="29" t="s">
        <v>124</v>
      </c>
      <c s="25" t="s">
        <v>49</v>
      </c>
      <c s="30" t="s">
        <v>125</v>
      </c>
      <c s="31" t="s">
        <v>122</v>
      </c>
      <c s="32">
        <v>31.78</v>
      </c>
      <c s="33">
        <v>491</v>
      </c>
      <c s="33">
        <f>ROUND(ROUND(H19,2)*ROUND(G19,3),2)</f>
      </c>
      <c s="31" t="s">
        <v>52</v>
      </c>
      <c r="O19">
        <f>(I19*21)/100</f>
      </c>
      <c t="s">
        <v>23</v>
      </c>
    </row>
    <row r="20" spans="1:5" ht="12.75">
      <c r="A20" s="34" t="s">
        <v>53</v>
      </c>
      <c r="E20" s="35" t="s">
        <v>49</v>
      </c>
    </row>
    <row r="21" spans="1:5" ht="102">
      <c r="A21" s="38" t="s">
        <v>54</v>
      </c>
      <c r="E21" s="37" t="s">
        <v>563</v>
      </c>
    </row>
    <row r="22" spans="1:16" ht="12.75">
      <c r="A22" s="25" t="s">
        <v>47</v>
      </c>
      <c s="29" t="s">
        <v>35</v>
      </c>
      <c s="29" t="s">
        <v>128</v>
      </c>
      <c s="25" t="s">
        <v>49</v>
      </c>
      <c s="30" t="s">
        <v>129</v>
      </c>
      <c s="31" t="s">
        <v>122</v>
      </c>
      <c s="32">
        <v>445</v>
      </c>
      <c s="33">
        <v>1140</v>
      </c>
      <c s="33">
        <f>ROUND(ROUND(H22,2)*ROUND(G22,3),2)</f>
      </c>
      <c s="31" t="s">
        <v>52</v>
      </c>
      <c r="O22">
        <f>(I22*21)/100</f>
      </c>
      <c t="s">
        <v>23</v>
      </c>
    </row>
    <row r="23" spans="1:5" ht="12.75">
      <c r="A23" s="34" t="s">
        <v>53</v>
      </c>
      <c r="E23" s="35" t="s">
        <v>49</v>
      </c>
    </row>
    <row r="24" spans="1:5" ht="51">
      <c r="A24" s="38" t="s">
        <v>54</v>
      </c>
      <c r="E24" s="37" t="s">
        <v>564</v>
      </c>
    </row>
    <row r="25" spans="1:16" ht="12.75">
      <c r="A25" s="25" t="s">
        <v>47</v>
      </c>
      <c s="29" t="s">
        <v>37</v>
      </c>
      <c s="29" t="s">
        <v>131</v>
      </c>
      <c s="25" t="s">
        <v>49</v>
      </c>
      <c s="30" t="s">
        <v>132</v>
      </c>
      <c s="31" t="s">
        <v>122</v>
      </c>
      <c s="32">
        <v>9.2</v>
      </c>
      <c s="33">
        <v>50</v>
      </c>
      <c s="33">
        <f>ROUND(ROUND(H25,2)*ROUND(G25,3),2)</f>
      </c>
      <c s="31" t="s">
        <v>52</v>
      </c>
      <c r="O25">
        <f>(I25*21)/100</f>
      </c>
      <c t="s">
        <v>23</v>
      </c>
    </row>
    <row r="26" spans="1:5" ht="12.75">
      <c r="A26" s="34" t="s">
        <v>53</v>
      </c>
      <c r="E26" s="35" t="s">
        <v>49</v>
      </c>
    </row>
    <row r="27" spans="1:5" ht="89.25">
      <c r="A27" s="38" t="s">
        <v>54</v>
      </c>
      <c r="E27" s="37" t="s">
        <v>565</v>
      </c>
    </row>
    <row r="28" spans="1:16" ht="12.75">
      <c r="A28" s="25" t="s">
        <v>47</v>
      </c>
      <c s="29" t="s">
        <v>72</v>
      </c>
      <c s="29" t="s">
        <v>137</v>
      </c>
      <c s="25" t="s">
        <v>49</v>
      </c>
      <c s="30" t="s">
        <v>138</v>
      </c>
      <c s="31" t="s">
        <v>122</v>
      </c>
      <c s="32">
        <v>4.8</v>
      </c>
      <c s="33">
        <v>87</v>
      </c>
      <c s="33">
        <f>ROUND(ROUND(H28,2)*ROUND(G28,3),2)</f>
      </c>
      <c s="31" t="s">
        <v>52</v>
      </c>
      <c r="O28">
        <f>(I28*21)/100</f>
      </c>
      <c t="s">
        <v>23</v>
      </c>
    </row>
    <row r="29" spans="1:5" ht="12.75">
      <c r="A29" s="34" t="s">
        <v>53</v>
      </c>
      <c r="E29" s="35" t="s">
        <v>49</v>
      </c>
    </row>
    <row r="30" spans="1:5" ht="12.75">
      <c r="A30" s="38" t="s">
        <v>54</v>
      </c>
      <c r="E30" s="37" t="s">
        <v>566</v>
      </c>
    </row>
    <row r="31" spans="1:16" ht="12.75">
      <c r="A31" s="25" t="s">
        <v>47</v>
      </c>
      <c s="29" t="s">
        <v>76</v>
      </c>
      <c s="29" t="s">
        <v>140</v>
      </c>
      <c s="25" t="s">
        <v>49</v>
      </c>
      <c s="30" t="s">
        <v>141</v>
      </c>
      <c s="31" t="s">
        <v>115</v>
      </c>
      <c s="32">
        <v>50</v>
      </c>
      <c s="33">
        <v>39</v>
      </c>
      <c s="33">
        <f>ROUND(ROUND(H31,2)*ROUND(G31,3),2)</f>
      </c>
      <c s="31" t="s">
        <v>52</v>
      </c>
      <c r="O31">
        <f>(I31*21)/100</f>
      </c>
      <c t="s">
        <v>23</v>
      </c>
    </row>
    <row r="32" spans="1:5" ht="12.75">
      <c r="A32" s="34" t="s">
        <v>53</v>
      </c>
      <c r="E32" s="35" t="s">
        <v>49</v>
      </c>
    </row>
    <row r="33" spans="1:5" ht="38.25">
      <c r="A33" s="38" t="s">
        <v>54</v>
      </c>
      <c r="E33" s="37" t="s">
        <v>567</v>
      </c>
    </row>
    <row r="34" spans="1:16" ht="12.75">
      <c r="A34" s="25" t="s">
        <v>47</v>
      </c>
      <c s="29" t="s">
        <v>40</v>
      </c>
      <c s="29" t="s">
        <v>151</v>
      </c>
      <c s="25" t="s">
        <v>81</v>
      </c>
      <c s="30" t="s">
        <v>152</v>
      </c>
      <c s="31" t="s">
        <v>122</v>
      </c>
      <c s="32">
        <v>363.33</v>
      </c>
      <c s="33">
        <v>256</v>
      </c>
      <c s="33">
        <f>ROUND(ROUND(H34,2)*ROUND(G34,3),2)</f>
      </c>
      <c s="31" t="s">
        <v>52</v>
      </c>
      <c r="O34">
        <f>(I34*21)/100</f>
      </c>
      <c t="s">
        <v>23</v>
      </c>
    </row>
    <row r="35" spans="1:5" ht="12.75">
      <c r="A35" s="34" t="s">
        <v>53</v>
      </c>
      <c r="E35" s="35" t="s">
        <v>49</v>
      </c>
    </row>
    <row r="36" spans="1:5" ht="102">
      <c r="A36" s="38" t="s">
        <v>54</v>
      </c>
      <c r="E36" s="37" t="s">
        <v>568</v>
      </c>
    </row>
    <row r="37" spans="1:16" ht="12.75">
      <c r="A37" s="25" t="s">
        <v>47</v>
      </c>
      <c s="29" t="s">
        <v>42</v>
      </c>
      <c s="29" t="s">
        <v>151</v>
      </c>
      <c s="25" t="s">
        <v>84</v>
      </c>
      <c s="30" t="s">
        <v>152</v>
      </c>
      <c s="31" t="s">
        <v>122</v>
      </c>
      <c s="32">
        <v>19.107</v>
      </c>
      <c s="33">
        <v>256</v>
      </c>
      <c s="33">
        <f>ROUND(ROUND(H37,2)*ROUND(G37,3),2)</f>
      </c>
      <c s="31" t="s">
        <v>52</v>
      </c>
      <c r="O37">
        <f>(I37*21)/100</f>
      </c>
      <c t="s">
        <v>23</v>
      </c>
    </row>
    <row r="38" spans="1:5" ht="12.75">
      <c r="A38" s="34" t="s">
        <v>53</v>
      </c>
      <c r="E38" s="35" t="s">
        <v>49</v>
      </c>
    </row>
    <row r="39" spans="1:5" ht="102">
      <c r="A39" s="38" t="s">
        <v>54</v>
      </c>
      <c r="E39" s="37" t="s">
        <v>569</v>
      </c>
    </row>
    <row r="40" spans="1:16" ht="12.75">
      <c r="A40" s="25" t="s">
        <v>47</v>
      </c>
      <c s="29" t="s">
        <v>44</v>
      </c>
      <c s="29" t="s">
        <v>159</v>
      </c>
      <c s="25" t="s">
        <v>49</v>
      </c>
      <c s="30" t="s">
        <v>160</v>
      </c>
      <c s="31" t="s">
        <v>122</v>
      </c>
      <c s="32">
        <v>396.637</v>
      </c>
      <c s="33">
        <v>16</v>
      </c>
      <c s="33">
        <f>ROUND(ROUND(H40,2)*ROUND(G40,3),2)</f>
      </c>
      <c s="31" t="s">
        <v>52</v>
      </c>
      <c r="O40">
        <f>(I40*21)/100</f>
      </c>
      <c t="s">
        <v>23</v>
      </c>
    </row>
    <row r="41" spans="1:5" ht="12.75">
      <c r="A41" s="34" t="s">
        <v>53</v>
      </c>
      <c r="E41" s="35" t="s">
        <v>49</v>
      </c>
    </row>
    <row r="42" spans="1:5" ht="63.75">
      <c r="A42" s="38" t="s">
        <v>54</v>
      </c>
      <c r="E42" s="37" t="s">
        <v>570</v>
      </c>
    </row>
    <row r="43" spans="1:16" ht="12.75">
      <c r="A43" s="25" t="s">
        <v>47</v>
      </c>
      <c s="29" t="s">
        <v>88</v>
      </c>
      <c s="29" t="s">
        <v>171</v>
      </c>
      <c s="25" t="s">
        <v>49</v>
      </c>
      <c s="30" t="s">
        <v>172</v>
      </c>
      <c s="31" t="s">
        <v>122</v>
      </c>
      <c s="32">
        <v>325.479</v>
      </c>
      <c s="33">
        <v>730</v>
      </c>
      <c s="33">
        <f>ROUND(ROUND(H43,2)*ROUND(G43,3),2)</f>
      </c>
      <c s="31" t="s">
        <v>52</v>
      </c>
      <c r="O43">
        <f>(I43*21)/100</f>
      </c>
      <c t="s">
        <v>23</v>
      </c>
    </row>
    <row r="44" spans="1:5" ht="12.75">
      <c r="A44" s="34" t="s">
        <v>53</v>
      </c>
      <c r="E44" s="35" t="s">
        <v>49</v>
      </c>
    </row>
    <row r="45" spans="1:5" ht="102">
      <c r="A45" s="38" t="s">
        <v>54</v>
      </c>
      <c r="E45" s="37" t="s">
        <v>571</v>
      </c>
    </row>
    <row r="46" spans="1:16" ht="12.75">
      <c r="A46" s="25" t="s">
        <v>47</v>
      </c>
      <c s="29" t="s">
        <v>92</v>
      </c>
      <c s="29" t="s">
        <v>175</v>
      </c>
      <c s="25" t="s">
        <v>49</v>
      </c>
      <c s="30" t="s">
        <v>176</v>
      </c>
      <c s="31" t="s">
        <v>115</v>
      </c>
      <c s="32">
        <v>200</v>
      </c>
      <c s="33">
        <v>13</v>
      </c>
      <c s="33">
        <f>ROUND(ROUND(H46,2)*ROUND(G46,3),2)</f>
      </c>
      <c s="31" t="s">
        <v>52</v>
      </c>
      <c r="O46">
        <f>(I46*21)/100</f>
      </c>
      <c t="s">
        <v>23</v>
      </c>
    </row>
    <row r="47" spans="1:5" ht="12.75">
      <c r="A47" s="34" t="s">
        <v>53</v>
      </c>
      <c r="E47" s="35" t="s">
        <v>49</v>
      </c>
    </row>
    <row r="48" spans="1:5" ht="38.25">
      <c r="A48" s="38" t="s">
        <v>54</v>
      </c>
      <c r="E48" s="37" t="s">
        <v>572</v>
      </c>
    </row>
    <row r="49" spans="1:16" ht="12.75">
      <c r="A49" s="25" t="s">
        <v>47</v>
      </c>
      <c s="29" t="s">
        <v>96</v>
      </c>
      <c s="29" t="s">
        <v>179</v>
      </c>
      <c s="25" t="s">
        <v>49</v>
      </c>
      <c s="30" t="s">
        <v>180</v>
      </c>
      <c s="31" t="s">
        <v>122</v>
      </c>
      <c s="32">
        <v>4.8</v>
      </c>
      <c s="33">
        <v>216</v>
      </c>
      <c s="33">
        <f>ROUND(ROUND(H49,2)*ROUND(G49,3),2)</f>
      </c>
      <c s="31" t="s">
        <v>52</v>
      </c>
      <c r="O49">
        <f>(I49*21)/100</f>
      </c>
      <c t="s">
        <v>23</v>
      </c>
    </row>
    <row r="50" spans="1:5" ht="12.75">
      <c r="A50" s="34" t="s">
        <v>53</v>
      </c>
      <c r="E50" s="35" t="s">
        <v>49</v>
      </c>
    </row>
    <row r="51" spans="1:5" ht="76.5">
      <c r="A51" s="38" t="s">
        <v>54</v>
      </c>
      <c r="E51" s="37" t="s">
        <v>573</v>
      </c>
    </row>
    <row r="52" spans="1:16" ht="12.75">
      <c r="A52" s="25" t="s">
        <v>47</v>
      </c>
      <c s="29" t="s">
        <v>146</v>
      </c>
      <c s="29" t="s">
        <v>183</v>
      </c>
      <c s="25" t="s">
        <v>49</v>
      </c>
      <c s="30" t="s">
        <v>184</v>
      </c>
      <c s="31" t="s">
        <v>115</v>
      </c>
      <c s="32">
        <v>4.8</v>
      </c>
      <c s="33">
        <v>14</v>
      </c>
      <c s="33">
        <f>ROUND(ROUND(H52,2)*ROUND(G52,3),2)</f>
      </c>
      <c s="31" t="s">
        <v>52</v>
      </c>
      <c r="O52">
        <f>(I52*21)/100</f>
      </c>
      <c t="s">
        <v>23</v>
      </c>
    </row>
    <row r="53" spans="1:5" ht="12.75">
      <c r="A53" s="34" t="s">
        <v>53</v>
      </c>
      <c r="E53" s="35" t="s">
        <v>49</v>
      </c>
    </row>
    <row r="54" spans="1:5" ht="51">
      <c r="A54" s="38" t="s">
        <v>54</v>
      </c>
      <c r="E54" s="37" t="s">
        <v>574</v>
      </c>
    </row>
    <row r="55" spans="1:16" ht="12.75">
      <c r="A55" s="25" t="s">
        <v>47</v>
      </c>
      <c s="29" t="s">
        <v>150</v>
      </c>
      <c s="29" t="s">
        <v>187</v>
      </c>
      <c s="25" t="s">
        <v>49</v>
      </c>
      <c s="30" t="s">
        <v>188</v>
      </c>
      <c s="31" t="s">
        <v>115</v>
      </c>
      <c s="32">
        <v>4.8</v>
      </c>
      <c s="33">
        <v>4</v>
      </c>
      <c s="33">
        <f>ROUND(ROUND(H55,2)*ROUND(G55,3),2)</f>
      </c>
      <c s="31" t="s">
        <v>52</v>
      </c>
      <c r="O55">
        <f>(I55*21)/100</f>
      </c>
      <c t="s">
        <v>23</v>
      </c>
    </row>
    <row r="56" spans="1:5" ht="12.75">
      <c r="A56" s="34" t="s">
        <v>53</v>
      </c>
      <c r="E56" s="35" t="s">
        <v>49</v>
      </c>
    </row>
    <row r="57" spans="1:5" ht="51">
      <c r="A57" s="36" t="s">
        <v>54</v>
      </c>
      <c r="E57" s="37" t="s">
        <v>574</v>
      </c>
    </row>
    <row r="58" spans="1:18" ht="12.75" customHeight="1">
      <c r="A58" s="6" t="s">
        <v>45</v>
      </c>
      <c s="6"/>
      <c s="41" t="s">
        <v>33</v>
      </c>
      <c s="6"/>
      <c s="27" t="s">
        <v>221</v>
      </c>
      <c s="6"/>
      <c s="6"/>
      <c s="6"/>
      <c s="42">
        <f>0+Q58</f>
      </c>
      <c s="6"/>
      <c r="O58">
        <f>0+R58</f>
      </c>
      <c r="Q58">
        <f>0+I59+I62+I65+I68+I71+I74</f>
      </c>
      <c>
        <f>0+O59+O62+O65+O68+O71+O74</f>
      </c>
    </row>
    <row r="59" spans="1:16" ht="12.75">
      <c r="A59" s="25" t="s">
        <v>47</v>
      </c>
      <c s="29" t="s">
        <v>154</v>
      </c>
      <c s="29" t="s">
        <v>223</v>
      </c>
      <c s="25" t="s">
        <v>49</v>
      </c>
      <c s="30" t="s">
        <v>224</v>
      </c>
      <c s="31" t="s">
        <v>122</v>
      </c>
      <c s="32">
        <v>1.242</v>
      </c>
      <c s="33">
        <v>2280</v>
      </c>
      <c s="33">
        <f>ROUND(ROUND(H59,2)*ROUND(G59,3),2)</f>
      </c>
      <c s="31" t="s">
        <v>52</v>
      </c>
      <c r="O59">
        <f>(I59*21)/100</f>
      </c>
      <c t="s">
        <v>23</v>
      </c>
    </row>
    <row r="60" spans="1:5" ht="12.75">
      <c r="A60" s="34" t="s">
        <v>53</v>
      </c>
      <c r="E60" s="35" t="s">
        <v>49</v>
      </c>
    </row>
    <row r="61" spans="1:5" ht="51">
      <c r="A61" s="38" t="s">
        <v>54</v>
      </c>
      <c r="E61" s="37" t="s">
        <v>575</v>
      </c>
    </row>
    <row r="62" spans="1:16" ht="12.75">
      <c r="A62" s="25" t="s">
        <v>47</v>
      </c>
      <c s="29" t="s">
        <v>156</v>
      </c>
      <c s="29" t="s">
        <v>227</v>
      </c>
      <c s="25" t="s">
        <v>49</v>
      </c>
      <c s="30" t="s">
        <v>228</v>
      </c>
      <c s="31" t="s">
        <v>122</v>
      </c>
      <c s="32">
        <v>6.86</v>
      </c>
      <c s="33">
        <v>2650</v>
      </c>
      <c s="33">
        <f>ROUND(ROUND(H62,2)*ROUND(G62,3),2)</f>
      </c>
      <c s="31" t="s">
        <v>52</v>
      </c>
      <c r="O62">
        <f>(I62*21)/100</f>
      </c>
      <c t="s">
        <v>23</v>
      </c>
    </row>
    <row r="63" spans="1:5" ht="12.75">
      <c r="A63" s="34" t="s">
        <v>53</v>
      </c>
      <c r="E63" s="35" t="s">
        <v>49</v>
      </c>
    </row>
    <row r="64" spans="1:5" ht="89.25">
      <c r="A64" s="38" t="s">
        <v>54</v>
      </c>
      <c r="E64" s="37" t="s">
        <v>576</v>
      </c>
    </row>
    <row r="65" spans="1:16" ht="12.75">
      <c r="A65" s="25" t="s">
        <v>47</v>
      </c>
      <c s="29" t="s">
        <v>158</v>
      </c>
      <c s="29" t="s">
        <v>233</v>
      </c>
      <c s="25" t="s">
        <v>49</v>
      </c>
      <c s="30" t="s">
        <v>234</v>
      </c>
      <c s="31" t="s">
        <v>122</v>
      </c>
      <c s="32">
        <v>18.742</v>
      </c>
      <c s="33">
        <v>820</v>
      </c>
      <c s="33">
        <f>ROUND(ROUND(H65,2)*ROUND(G65,3),2)</f>
      </c>
      <c s="31" t="s">
        <v>52</v>
      </c>
      <c r="O65">
        <f>(I65*21)/100</f>
      </c>
      <c t="s">
        <v>23</v>
      </c>
    </row>
    <row r="66" spans="1:5" ht="12.75">
      <c r="A66" s="34" t="s">
        <v>53</v>
      </c>
      <c r="E66" s="35" t="s">
        <v>49</v>
      </c>
    </row>
    <row r="67" spans="1:5" ht="51">
      <c r="A67" s="38" t="s">
        <v>54</v>
      </c>
      <c r="E67" s="37" t="s">
        <v>577</v>
      </c>
    </row>
    <row r="68" spans="1:16" ht="12.75">
      <c r="A68" s="25" t="s">
        <v>47</v>
      </c>
      <c s="29" t="s">
        <v>162</v>
      </c>
      <c s="29" t="s">
        <v>237</v>
      </c>
      <c s="25" t="s">
        <v>49</v>
      </c>
      <c s="30" t="s">
        <v>238</v>
      </c>
      <c s="31" t="s">
        <v>122</v>
      </c>
      <c s="32">
        <v>0.893</v>
      </c>
      <c s="33">
        <v>2990</v>
      </c>
      <c s="33">
        <f>ROUND(ROUND(H68,2)*ROUND(G68,3),2)</f>
      </c>
      <c s="31" t="s">
        <v>52</v>
      </c>
      <c r="O68">
        <f>(I68*21)/100</f>
      </c>
      <c t="s">
        <v>23</v>
      </c>
    </row>
    <row r="69" spans="1:5" ht="12.75">
      <c r="A69" s="34" t="s">
        <v>53</v>
      </c>
      <c r="E69" s="35" t="s">
        <v>49</v>
      </c>
    </row>
    <row r="70" spans="1:5" ht="51">
      <c r="A70" s="38" t="s">
        <v>54</v>
      </c>
      <c r="E70" s="37" t="s">
        <v>578</v>
      </c>
    </row>
    <row r="71" spans="1:16" ht="12.75">
      <c r="A71" s="25" t="s">
        <v>47</v>
      </c>
      <c s="29" t="s">
        <v>166</v>
      </c>
      <c s="29" t="s">
        <v>579</v>
      </c>
      <c s="25" t="s">
        <v>49</v>
      </c>
      <c s="30" t="s">
        <v>580</v>
      </c>
      <c s="31" t="s">
        <v>122</v>
      </c>
      <c s="32">
        <v>9.91</v>
      </c>
      <c s="33">
        <v>6140</v>
      </c>
      <c s="33">
        <f>ROUND(ROUND(H71,2)*ROUND(G71,3),2)</f>
      </c>
      <c s="31" t="s">
        <v>52</v>
      </c>
      <c r="O71">
        <f>(I71*21)/100</f>
      </c>
      <c t="s">
        <v>23</v>
      </c>
    </row>
    <row r="72" spans="1:5" ht="12.75">
      <c r="A72" s="34" t="s">
        <v>53</v>
      </c>
      <c r="E72" s="35" t="s">
        <v>49</v>
      </c>
    </row>
    <row r="73" spans="1:5" ht="76.5">
      <c r="A73" s="38" t="s">
        <v>54</v>
      </c>
      <c r="E73" s="37" t="s">
        <v>581</v>
      </c>
    </row>
    <row r="74" spans="1:16" ht="12.75">
      <c r="A74" s="25" t="s">
        <v>47</v>
      </c>
      <c s="29" t="s">
        <v>170</v>
      </c>
      <c s="29" t="s">
        <v>241</v>
      </c>
      <c s="25" t="s">
        <v>49</v>
      </c>
      <c s="30" t="s">
        <v>242</v>
      </c>
      <c s="31" t="s">
        <v>122</v>
      </c>
      <c s="32">
        <v>9.8</v>
      </c>
      <c s="33">
        <v>4780</v>
      </c>
      <c s="33">
        <f>ROUND(ROUND(H74,2)*ROUND(G74,3),2)</f>
      </c>
      <c s="31" t="s">
        <v>52</v>
      </c>
      <c r="O74">
        <f>(I74*21)/100</f>
      </c>
      <c t="s">
        <v>23</v>
      </c>
    </row>
    <row r="75" spans="1:5" ht="12.75">
      <c r="A75" s="34" t="s">
        <v>53</v>
      </c>
      <c r="E75" s="35" t="s">
        <v>49</v>
      </c>
    </row>
    <row r="76" spans="1:5" ht="102">
      <c r="A76" s="36" t="s">
        <v>54</v>
      </c>
      <c r="E76" s="37" t="s">
        <v>582</v>
      </c>
    </row>
    <row r="77" spans="1:18" ht="12.75" customHeight="1">
      <c r="A77" s="6" t="s">
        <v>45</v>
      </c>
      <c s="6"/>
      <c s="41" t="s">
        <v>35</v>
      </c>
      <c s="6"/>
      <c s="27" t="s">
        <v>244</v>
      </c>
      <c s="6"/>
      <c s="6"/>
      <c s="6"/>
      <c s="42">
        <f>0+Q77</f>
      </c>
      <c s="6"/>
      <c r="O77">
        <f>0+R77</f>
      </c>
      <c r="Q77">
        <f>0+I78+I81+I84+I87+I90+I93+I96+I99</f>
      </c>
      <c>
        <f>0+O78+O81+O84+O87+O90+O93+O96+O99</f>
      </c>
    </row>
    <row r="78" spans="1:16" ht="12.75">
      <c r="A78" s="25" t="s">
        <v>47</v>
      </c>
      <c s="29" t="s">
        <v>174</v>
      </c>
      <c s="29" t="s">
        <v>583</v>
      </c>
      <c s="25" t="s">
        <v>49</v>
      </c>
      <c s="30" t="s">
        <v>584</v>
      </c>
      <c s="31" t="s">
        <v>115</v>
      </c>
      <c s="32">
        <v>126</v>
      </c>
      <c s="33">
        <v>297</v>
      </c>
      <c s="33">
        <f>ROUND(ROUND(H78,2)*ROUND(G78,3),2)</f>
      </c>
      <c s="31" t="s">
        <v>52</v>
      </c>
      <c r="O78">
        <f>(I78*21)/100</f>
      </c>
      <c t="s">
        <v>23</v>
      </c>
    </row>
    <row r="79" spans="1:5" ht="12.75">
      <c r="A79" s="34" t="s">
        <v>53</v>
      </c>
      <c r="E79" s="35" t="s">
        <v>49</v>
      </c>
    </row>
    <row r="80" spans="1:5" ht="51">
      <c r="A80" s="38" t="s">
        <v>54</v>
      </c>
      <c r="E80" s="37" t="s">
        <v>585</v>
      </c>
    </row>
    <row r="81" spans="1:16" ht="12.75">
      <c r="A81" s="25" t="s">
        <v>47</v>
      </c>
      <c s="29" t="s">
        <v>178</v>
      </c>
      <c s="29" t="s">
        <v>246</v>
      </c>
      <c s="25" t="s">
        <v>49</v>
      </c>
      <c s="30" t="s">
        <v>247</v>
      </c>
      <c s="31" t="s">
        <v>115</v>
      </c>
      <c s="32">
        <v>74</v>
      </c>
      <c s="33">
        <v>104</v>
      </c>
      <c s="33">
        <f>ROUND(ROUND(H81,2)*ROUND(G81,3),2)</f>
      </c>
      <c s="31" t="s">
        <v>52</v>
      </c>
      <c r="O81">
        <f>(I81*21)/100</f>
      </c>
      <c t="s">
        <v>23</v>
      </c>
    </row>
    <row r="82" spans="1:5" ht="12.75">
      <c r="A82" s="34" t="s">
        <v>53</v>
      </c>
      <c r="E82" s="35" t="s">
        <v>49</v>
      </c>
    </row>
    <row r="83" spans="1:5" ht="51">
      <c r="A83" s="38" t="s">
        <v>54</v>
      </c>
      <c r="E83" s="37" t="s">
        <v>586</v>
      </c>
    </row>
    <row r="84" spans="1:16" ht="12.75">
      <c r="A84" s="25" t="s">
        <v>47</v>
      </c>
      <c s="29" t="s">
        <v>182</v>
      </c>
      <c s="29" t="s">
        <v>252</v>
      </c>
      <c s="25" t="s">
        <v>49</v>
      </c>
      <c s="30" t="s">
        <v>253</v>
      </c>
      <c s="31" t="s">
        <v>115</v>
      </c>
      <c s="32">
        <v>200</v>
      </c>
      <c s="33">
        <v>138</v>
      </c>
      <c s="33">
        <f>ROUND(ROUND(H84,2)*ROUND(G84,3),2)</f>
      </c>
      <c s="31" t="s">
        <v>52</v>
      </c>
      <c r="O84">
        <f>(I84*21)/100</f>
      </c>
      <c t="s">
        <v>23</v>
      </c>
    </row>
    <row r="85" spans="1:5" ht="12.75">
      <c r="A85" s="34" t="s">
        <v>53</v>
      </c>
      <c r="E85" s="35" t="s">
        <v>49</v>
      </c>
    </row>
    <row r="86" spans="1:5" ht="51">
      <c r="A86" s="38" t="s">
        <v>54</v>
      </c>
      <c r="E86" s="37" t="s">
        <v>587</v>
      </c>
    </row>
    <row r="87" spans="1:16" ht="12.75">
      <c r="A87" s="25" t="s">
        <v>47</v>
      </c>
      <c s="29" t="s">
        <v>186</v>
      </c>
      <c s="29" t="s">
        <v>260</v>
      </c>
      <c s="25" t="s">
        <v>49</v>
      </c>
      <c s="30" t="s">
        <v>261</v>
      </c>
      <c s="31" t="s">
        <v>115</v>
      </c>
      <c s="32">
        <v>50</v>
      </c>
      <c s="33">
        <v>78</v>
      </c>
      <c s="33">
        <f>ROUND(ROUND(H87,2)*ROUND(G87,3),2)</f>
      </c>
      <c s="31" t="s">
        <v>52</v>
      </c>
      <c r="O87">
        <f>(I87*21)/100</f>
      </c>
      <c t="s">
        <v>23</v>
      </c>
    </row>
    <row r="88" spans="1:5" ht="12.75">
      <c r="A88" s="34" t="s">
        <v>53</v>
      </c>
      <c r="E88" s="35" t="s">
        <v>49</v>
      </c>
    </row>
    <row r="89" spans="1:5" ht="38.25">
      <c r="A89" s="38" t="s">
        <v>54</v>
      </c>
      <c r="E89" s="37" t="s">
        <v>588</v>
      </c>
    </row>
    <row r="90" spans="1:16" ht="12.75">
      <c r="A90" s="25" t="s">
        <v>47</v>
      </c>
      <c s="29" t="s">
        <v>190</v>
      </c>
      <c s="29" t="s">
        <v>264</v>
      </c>
      <c s="25" t="s">
        <v>49</v>
      </c>
      <c s="30" t="s">
        <v>265</v>
      </c>
      <c s="31" t="s">
        <v>115</v>
      </c>
      <c s="32">
        <v>126</v>
      </c>
      <c s="33">
        <v>18</v>
      </c>
      <c s="33">
        <f>ROUND(ROUND(H90,2)*ROUND(G90,3),2)</f>
      </c>
      <c s="31" t="s">
        <v>52</v>
      </c>
      <c r="O90">
        <f>(I90*21)/100</f>
      </c>
      <c t="s">
        <v>23</v>
      </c>
    </row>
    <row r="91" spans="1:5" ht="12.75">
      <c r="A91" s="34" t="s">
        <v>53</v>
      </c>
      <c r="E91" s="35" t="s">
        <v>49</v>
      </c>
    </row>
    <row r="92" spans="1:5" ht="38.25">
      <c r="A92" s="38" t="s">
        <v>54</v>
      </c>
      <c r="E92" s="37" t="s">
        <v>589</v>
      </c>
    </row>
    <row r="93" spans="1:16" ht="12.75">
      <c r="A93" s="25" t="s">
        <v>47</v>
      </c>
      <c s="29" t="s">
        <v>195</v>
      </c>
      <c s="29" t="s">
        <v>268</v>
      </c>
      <c s="25" t="s">
        <v>49</v>
      </c>
      <c s="30" t="s">
        <v>269</v>
      </c>
      <c s="31" t="s">
        <v>115</v>
      </c>
      <c s="32">
        <v>890</v>
      </c>
      <c s="33">
        <v>12</v>
      </c>
      <c s="33">
        <f>ROUND(ROUND(H93,2)*ROUND(G93,3),2)</f>
      </c>
      <c s="31" t="s">
        <v>52</v>
      </c>
      <c r="O93">
        <f>(I93*21)/100</f>
      </c>
      <c t="s">
        <v>23</v>
      </c>
    </row>
    <row r="94" spans="1:5" ht="12.75">
      <c r="A94" s="34" t="s">
        <v>53</v>
      </c>
      <c r="E94" s="35" t="s">
        <v>49</v>
      </c>
    </row>
    <row r="95" spans="1:5" ht="38.25">
      <c r="A95" s="38" t="s">
        <v>54</v>
      </c>
      <c r="E95" s="37" t="s">
        <v>590</v>
      </c>
    </row>
    <row r="96" spans="1:16" ht="12.75">
      <c r="A96" s="25" t="s">
        <v>47</v>
      </c>
      <c s="29" t="s">
        <v>199</v>
      </c>
      <c s="29" t="s">
        <v>272</v>
      </c>
      <c s="25" t="s">
        <v>49</v>
      </c>
      <c s="30" t="s">
        <v>273</v>
      </c>
      <c s="31" t="s">
        <v>115</v>
      </c>
      <c s="32">
        <v>445</v>
      </c>
      <c s="33">
        <v>205</v>
      </c>
      <c s="33">
        <f>ROUND(ROUND(H96,2)*ROUND(G96,3),2)</f>
      </c>
      <c s="31" t="s">
        <v>52</v>
      </c>
      <c r="O96">
        <f>(I96*21)/100</f>
      </c>
      <c t="s">
        <v>23</v>
      </c>
    </row>
    <row r="97" spans="1:5" ht="12.75">
      <c r="A97" s="34" t="s">
        <v>53</v>
      </c>
      <c r="E97" s="35" t="s">
        <v>49</v>
      </c>
    </row>
    <row r="98" spans="1:5" ht="51">
      <c r="A98" s="38" t="s">
        <v>54</v>
      </c>
      <c r="E98" s="37" t="s">
        <v>591</v>
      </c>
    </row>
    <row r="99" spans="1:16" ht="12.75">
      <c r="A99" s="25" t="s">
        <v>47</v>
      </c>
      <c s="29" t="s">
        <v>203</v>
      </c>
      <c s="29" t="s">
        <v>276</v>
      </c>
      <c s="25" t="s">
        <v>49</v>
      </c>
      <c s="30" t="s">
        <v>277</v>
      </c>
      <c s="31" t="s">
        <v>115</v>
      </c>
      <c s="32">
        <v>445</v>
      </c>
      <c s="33">
        <v>282</v>
      </c>
      <c s="33">
        <f>ROUND(ROUND(H99,2)*ROUND(G99,3),2)</f>
      </c>
      <c s="31" t="s">
        <v>52</v>
      </c>
      <c r="O99">
        <f>(I99*21)/100</f>
      </c>
      <c t="s">
        <v>23</v>
      </c>
    </row>
    <row r="100" spans="1:5" ht="12.75">
      <c r="A100" s="34" t="s">
        <v>53</v>
      </c>
      <c r="E100" s="35" t="s">
        <v>49</v>
      </c>
    </row>
    <row r="101" spans="1:5" ht="51">
      <c r="A101" s="36" t="s">
        <v>54</v>
      </c>
      <c r="E101" s="37" t="s">
        <v>592</v>
      </c>
    </row>
    <row r="102" spans="1:18" ht="12.75" customHeight="1">
      <c r="A102" s="6" t="s">
        <v>45</v>
      </c>
      <c s="6"/>
      <c s="41" t="s">
        <v>76</v>
      </c>
      <c s="6"/>
      <c s="27" t="s">
        <v>288</v>
      </c>
      <c s="6"/>
      <c s="6"/>
      <c s="6"/>
      <c s="42">
        <f>0+Q102</f>
      </c>
      <c s="6"/>
      <c r="O102">
        <f>0+R102</f>
      </c>
      <c r="Q102">
        <f>0+I103+I106+I109+I112+I115+I118</f>
      </c>
      <c>
        <f>0+O103+O106+O109+O112+O115+O118</f>
      </c>
    </row>
    <row r="103" spans="1:16" ht="12.75">
      <c r="A103" s="25" t="s">
        <v>47</v>
      </c>
      <c s="29" t="s">
        <v>205</v>
      </c>
      <c s="29" t="s">
        <v>290</v>
      </c>
      <c s="25" t="s">
        <v>49</v>
      </c>
      <c s="30" t="s">
        <v>291</v>
      </c>
      <c s="31" t="s">
        <v>193</v>
      </c>
      <c s="32">
        <v>46</v>
      </c>
      <c s="33">
        <v>211</v>
      </c>
      <c s="33">
        <f>ROUND(ROUND(H103,2)*ROUND(G103,3),2)</f>
      </c>
      <c s="31" t="s">
        <v>52</v>
      </c>
      <c r="O103">
        <f>(I103*21)/100</f>
      </c>
      <c t="s">
        <v>23</v>
      </c>
    </row>
    <row r="104" spans="1:5" ht="12.75">
      <c r="A104" s="34" t="s">
        <v>53</v>
      </c>
      <c r="E104" s="35" t="s">
        <v>49</v>
      </c>
    </row>
    <row r="105" spans="1:5" ht="25.5">
      <c r="A105" s="38" t="s">
        <v>54</v>
      </c>
      <c r="E105" s="37" t="s">
        <v>593</v>
      </c>
    </row>
    <row r="106" spans="1:16" ht="12.75">
      <c r="A106" s="25" t="s">
        <v>47</v>
      </c>
      <c s="29" t="s">
        <v>209</v>
      </c>
      <c s="29" t="s">
        <v>304</v>
      </c>
      <c s="25" t="s">
        <v>49</v>
      </c>
      <c s="30" t="s">
        <v>305</v>
      </c>
      <c s="31" t="s">
        <v>193</v>
      </c>
      <c s="32">
        <v>126.48</v>
      </c>
      <c s="33">
        <v>1740</v>
      </c>
      <c s="33">
        <f>ROUND(ROUND(H106,2)*ROUND(G106,3),2)</f>
      </c>
      <c s="31" t="s">
        <v>52</v>
      </c>
      <c r="O106">
        <f>(I106*21)/100</f>
      </c>
      <c t="s">
        <v>23</v>
      </c>
    </row>
    <row r="107" spans="1:5" ht="12.75">
      <c r="A107" s="34" t="s">
        <v>53</v>
      </c>
      <c r="E107" s="35" t="s">
        <v>49</v>
      </c>
    </row>
    <row r="108" spans="1:5" ht="12.75">
      <c r="A108" s="38" t="s">
        <v>54</v>
      </c>
      <c r="E108" s="37" t="s">
        <v>594</v>
      </c>
    </row>
    <row r="109" spans="1:16" ht="12.75">
      <c r="A109" s="25" t="s">
        <v>47</v>
      </c>
      <c s="29" t="s">
        <v>213</v>
      </c>
      <c s="29" t="s">
        <v>595</v>
      </c>
      <c s="25" t="s">
        <v>49</v>
      </c>
      <c s="30" t="s">
        <v>596</v>
      </c>
      <c s="31" t="s">
        <v>94</v>
      </c>
      <c s="32">
        <v>6</v>
      </c>
      <c s="33">
        <v>25910</v>
      </c>
      <c s="33">
        <f>ROUND(ROUND(H109,2)*ROUND(G109,3),2)</f>
      </c>
      <c s="31" t="s">
        <v>52</v>
      </c>
      <c r="O109">
        <f>(I109*21)/100</f>
      </c>
      <c t="s">
        <v>23</v>
      </c>
    </row>
    <row r="110" spans="1:5" ht="12.75">
      <c r="A110" s="34" t="s">
        <v>53</v>
      </c>
      <c r="E110" s="35" t="s">
        <v>49</v>
      </c>
    </row>
    <row r="111" spans="1:5" ht="12.75">
      <c r="A111" s="38" t="s">
        <v>54</v>
      </c>
      <c r="E111" s="37" t="s">
        <v>597</v>
      </c>
    </row>
    <row r="112" spans="1:16" ht="12.75">
      <c r="A112" s="25" t="s">
        <v>47</v>
      </c>
      <c s="29" t="s">
        <v>217</v>
      </c>
      <c s="29" t="s">
        <v>598</v>
      </c>
      <c s="25" t="s">
        <v>49</v>
      </c>
      <c s="30" t="s">
        <v>599</v>
      </c>
      <c s="31" t="s">
        <v>94</v>
      </c>
      <c s="32">
        <v>1</v>
      </c>
      <c s="33">
        <v>1400</v>
      </c>
      <c s="33">
        <f>ROUND(ROUND(H112,2)*ROUND(G112,3),2)</f>
      </c>
      <c s="31" t="s">
        <v>600</v>
      </c>
      <c r="O112">
        <f>(I112*21)/100</f>
      </c>
      <c t="s">
        <v>23</v>
      </c>
    </row>
    <row r="113" spans="1:5" ht="12.75">
      <c r="A113" s="34" t="s">
        <v>53</v>
      </c>
      <c r="E113" s="35" t="s">
        <v>49</v>
      </c>
    </row>
    <row r="114" spans="1:5" ht="25.5">
      <c r="A114" s="38" t="s">
        <v>54</v>
      </c>
      <c r="E114" s="37" t="s">
        <v>601</v>
      </c>
    </row>
    <row r="115" spans="1:16" ht="12.75">
      <c r="A115" s="25" t="s">
        <v>47</v>
      </c>
      <c s="29" t="s">
        <v>222</v>
      </c>
      <c s="29" t="s">
        <v>312</v>
      </c>
      <c s="25" t="s">
        <v>49</v>
      </c>
      <c s="30" t="s">
        <v>313</v>
      </c>
      <c s="31" t="s">
        <v>94</v>
      </c>
      <c s="32">
        <v>1</v>
      </c>
      <c s="33">
        <v>21100</v>
      </c>
      <c s="33">
        <f>ROUND(ROUND(H115,2)*ROUND(G115,3),2)</f>
      </c>
      <c s="31" t="s">
        <v>52</v>
      </c>
      <c r="O115">
        <f>(I115*21)/100</f>
      </c>
      <c t="s">
        <v>23</v>
      </c>
    </row>
    <row r="116" spans="1:5" ht="12.75">
      <c r="A116" s="34" t="s">
        <v>53</v>
      </c>
      <c r="E116" s="35" t="s">
        <v>49</v>
      </c>
    </row>
    <row r="117" spans="1:5" ht="12.75">
      <c r="A117" s="38" t="s">
        <v>54</v>
      </c>
      <c r="E117" s="37" t="s">
        <v>314</v>
      </c>
    </row>
    <row r="118" spans="1:16" ht="12.75">
      <c r="A118" s="25" t="s">
        <v>47</v>
      </c>
      <c s="29" t="s">
        <v>226</v>
      </c>
      <c s="29" t="s">
        <v>602</v>
      </c>
      <c s="25" t="s">
        <v>49</v>
      </c>
      <c s="30" t="s">
        <v>603</v>
      </c>
      <c s="31" t="s">
        <v>193</v>
      </c>
      <c s="32">
        <v>132.48</v>
      </c>
      <c s="33">
        <v>318</v>
      </c>
      <c s="33">
        <f>ROUND(ROUND(H118,2)*ROUND(G118,3),2)</f>
      </c>
      <c s="31" t="s">
        <v>52</v>
      </c>
      <c r="O118">
        <f>(I118*21)/100</f>
      </c>
      <c t="s">
        <v>23</v>
      </c>
    </row>
    <row r="119" spans="1:5" ht="12.75">
      <c r="A119" s="34" t="s">
        <v>53</v>
      </c>
      <c r="E119" s="35" t="s">
        <v>49</v>
      </c>
    </row>
    <row r="120" spans="1:5" ht="12.75">
      <c r="A120" s="36" t="s">
        <v>54</v>
      </c>
      <c r="E120" s="37" t="s">
        <v>604</v>
      </c>
    </row>
    <row r="121" spans="1:18" ht="12.75" customHeight="1">
      <c r="A121" s="6" t="s">
        <v>45</v>
      </c>
      <c s="6"/>
      <c s="41" t="s">
        <v>40</v>
      </c>
      <c s="6"/>
      <c s="27" t="s">
        <v>315</v>
      </c>
      <c s="6"/>
      <c s="6"/>
      <c s="6"/>
      <c s="42">
        <f>0+Q121</f>
      </c>
      <c s="6"/>
      <c r="O121">
        <f>0+R121</f>
      </c>
      <c r="Q121">
        <f>0+I122+I125+I128</f>
      </c>
      <c>
        <f>0+O122+O125+O128</f>
      </c>
    </row>
    <row r="122" spans="1:16" ht="12.75">
      <c r="A122" s="25" t="s">
        <v>47</v>
      </c>
      <c s="29" t="s">
        <v>230</v>
      </c>
      <c s="29" t="s">
        <v>360</v>
      </c>
      <c s="25" t="s">
        <v>49</v>
      </c>
      <c s="30" t="s">
        <v>361</v>
      </c>
      <c s="31" t="s">
        <v>193</v>
      </c>
      <c s="32">
        <v>36.4</v>
      </c>
      <c s="33">
        <v>87</v>
      </c>
      <c s="33">
        <f>ROUND(ROUND(H122,2)*ROUND(G122,3),2)</f>
      </c>
      <c s="31" t="s">
        <v>52</v>
      </c>
      <c r="O122">
        <f>(I122*21)/100</f>
      </c>
      <c t="s">
        <v>23</v>
      </c>
    </row>
    <row r="123" spans="1:5" ht="12.75">
      <c r="A123" s="34" t="s">
        <v>53</v>
      </c>
      <c r="E123" s="35" t="s">
        <v>49</v>
      </c>
    </row>
    <row r="124" spans="1:5" ht="12.75">
      <c r="A124" s="38" t="s">
        <v>54</v>
      </c>
      <c r="E124" s="37" t="s">
        <v>605</v>
      </c>
    </row>
    <row r="125" spans="1:16" ht="12.75">
      <c r="A125" s="25" t="s">
        <v>47</v>
      </c>
      <c s="29" t="s">
        <v>232</v>
      </c>
      <c s="29" t="s">
        <v>364</v>
      </c>
      <c s="25" t="s">
        <v>49</v>
      </c>
      <c s="30" t="s">
        <v>365</v>
      </c>
      <c s="31" t="s">
        <v>193</v>
      </c>
      <c s="32">
        <v>264</v>
      </c>
      <c s="33">
        <v>181</v>
      </c>
      <c s="33">
        <f>ROUND(ROUND(H125,2)*ROUND(G125,3),2)</f>
      </c>
      <c s="31" t="s">
        <v>52</v>
      </c>
      <c r="O125">
        <f>(I125*21)/100</f>
      </c>
      <c t="s">
        <v>23</v>
      </c>
    </row>
    <row r="126" spans="1:5" ht="12.75">
      <c r="A126" s="34" t="s">
        <v>53</v>
      </c>
      <c r="E126" s="35" t="s">
        <v>49</v>
      </c>
    </row>
    <row r="127" spans="1:5" ht="38.25">
      <c r="A127" s="38" t="s">
        <v>54</v>
      </c>
      <c r="E127" s="37" t="s">
        <v>606</v>
      </c>
    </row>
    <row r="128" spans="1:16" ht="12.75">
      <c r="A128" s="25" t="s">
        <v>47</v>
      </c>
      <c s="29" t="s">
        <v>236</v>
      </c>
      <c s="29" t="s">
        <v>372</v>
      </c>
      <c s="25" t="s">
        <v>49</v>
      </c>
      <c s="30" t="s">
        <v>373</v>
      </c>
      <c s="31" t="s">
        <v>193</v>
      </c>
      <c s="32">
        <v>36.4</v>
      </c>
      <c s="33">
        <v>80</v>
      </c>
      <c s="33">
        <f>ROUND(ROUND(H128,2)*ROUND(G128,3),2)</f>
      </c>
      <c s="31" t="s">
        <v>52</v>
      </c>
      <c r="O128">
        <f>(I128*21)/100</f>
      </c>
      <c t="s">
        <v>23</v>
      </c>
    </row>
    <row r="129" spans="1:5" ht="12.75">
      <c r="A129" s="34" t="s">
        <v>53</v>
      </c>
      <c r="E129" s="35" t="s">
        <v>49</v>
      </c>
    </row>
    <row r="130" spans="1:5" ht="12.75">
      <c r="A130" s="36" t="s">
        <v>54</v>
      </c>
      <c r="E130" s="37" t="s">
        <v>605</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6D02840B944C546A8FFB3BEE68E8FD7" ma:contentTypeVersion="27" ma:contentTypeDescription="Vytvoří nový dokument" ma:contentTypeScope="" ma:versionID="022b2de70b78398005233d39c62cb146">
  <xsd:schema xmlns:xsd="http://www.w3.org/2001/XMLSchema" xmlns:xs="http://www.w3.org/2001/XMLSchema" xmlns:p="http://schemas.microsoft.com/office/2006/metadata/properties" xmlns:ns1="http://schemas.microsoft.com/sharepoint/v3" xmlns:ns2="1c5afdd9-10a7-4471-939e-3b6fefddb120" xmlns:ns3="1b0a2e31-377b-4a4f-8b74-191dd8e2e1a2" xmlns:ns4="http://schemas.microsoft.com/sharepoint/v3/fields" targetNamespace="http://schemas.microsoft.com/office/2006/metadata/properties" ma:root="true" ma:fieldsID="800750ff83b2f4be124ce973cd482616" ns1:_="" ns2:_="" ns3:_="" ns4:_="">
    <xsd:import namespace="http://schemas.microsoft.com/sharepoint/v3"/>
    <xsd:import namespace="1c5afdd9-10a7-4471-939e-3b6fefddb120"/>
    <xsd:import namespace="1b0a2e31-377b-4a4f-8b74-191dd8e2e1a2"/>
    <xsd:import namespace="http://schemas.microsoft.com/sharepoint/v3/fields"/>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A" minOccurs="0"/>
                <xsd:element ref="ns1:ClientSideApplicationId" minOccurs="0"/>
                <xsd:element ref="ns1:PageLayoutType" minOccurs="0"/>
                <xsd:element ref="ns1:CanvasContent1" minOccurs="0"/>
                <xsd:element ref="ns1:BannerImageUrl" minOccurs="0"/>
                <xsd:element ref="ns1:BannerImageOffset" minOccurs="0"/>
                <xsd:element ref="ns4:Description" minOccurs="0"/>
                <xsd:element ref="ns1:PromotedState" minOccurs="0"/>
                <xsd:element ref="ns3:MediaServiceAutoKeyPoints" minOccurs="0"/>
                <xsd:element ref="ns3:MediaServiceKeyPoints" minOccurs="0"/>
                <xsd:element ref="ns3:Odkaz" minOccurs="0"/>
                <xsd:element ref="ns3:MediaLengthInSeconds" minOccurs="0"/>
                <xsd:element ref="ns3:Pozn_x00e1_mk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lientSideApplicationId" ma:index="20" nillable="true" ma:displayName="ID stránky klientské aplikace" ma:description="ID stránky klientské aplikace" ma:hidden="true" ma:internalName="ClientSideApplicationId">
      <xsd:simpleType>
        <xsd:restriction base="dms:Unknown"/>
      </xsd:simpleType>
    </xsd:element>
    <xsd:element name="PageLayoutType" ma:index="21" nillable="true" ma:displayName="Typ rozložení stránky" ma:description="Typ rozložení stránky" ma:hidden="true" ma:internalName="PageLayoutType">
      <xsd:simpleType>
        <xsd:restriction base="dms:Text">
          <xsd:maxLength value="255"/>
        </xsd:restriction>
      </xsd:simpleType>
    </xsd:element>
    <xsd:element name="CanvasContent1" ma:index="22" nillable="true" ma:displayName="Obsah plátna pro vytváření webového obsahu" ma:description="V tomto sloupci se ukládá obsah plátna pro vytváření webového obsahu na stránce webu." ma:internalName="CanvasContent1" ma:readOnly="false">
      <xsd:simpleType>
        <xsd:restriction base="dms:Unknown"/>
      </xsd:simpleType>
    </xsd:element>
    <xsd:element name="BannerImageUrl" ma:index="23" nillable="true" ma:displayName="Adresa URL obrázku banneru" ma:description="Adresa URL obrázku banneru" ma:internalName="BannerImage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BannerImageOffset" ma:index="24" nillable="true" ma:displayName="Posun obrázku banneru" ma:description="Posun obrázku banneru" ma:hidden="true" ma:internalName="BannerImageOffset">
      <xsd:simpleType>
        <xsd:restriction base="dms:Text"/>
      </xsd:simpleType>
    </xsd:element>
    <xsd:element name="PromotedState" ma:index="26" nillable="true" ma:displayName="Stav se zvýšenou úrovní" ma:default="0" ma:description="" ma:internalName="PromotedState"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1c5afdd9-10a7-4471-939e-3b6fefddb120"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b0a2e31-377b-4a4f-8b74-191dd8e2e1a2"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A" ma:index="19" nillable="true" ma:displayName="A" ma:format="Image" ma:internalName="A">
      <xsd:complexType>
        <xsd:complexContent>
          <xsd:extension base="dms:URL">
            <xsd:sequence>
              <xsd:element name="Url" type="dms:ValidUrl" minOccurs="0" nillable="true"/>
              <xsd:element name="Description" type="xsd:string" nillable="true"/>
            </xsd:sequence>
          </xsd:extension>
        </xsd:complexContent>
      </xsd:complexType>
    </xsd:element>
    <xsd:element name="MediaServiceAutoKeyPoints" ma:index="27" nillable="true" ma:displayName="MediaServiceAutoKeyPoints" ma:hidden="true" ma:internalName="MediaServiceAutoKeyPoints" ma:readOnly="true">
      <xsd:simpleType>
        <xsd:restriction base="dms:Note"/>
      </xsd:simpleType>
    </xsd:element>
    <xsd:element name="MediaServiceKeyPoints" ma:index="28" nillable="true" ma:displayName="KeyPoints" ma:internalName="MediaServiceKeyPoints" ma:readOnly="true">
      <xsd:simpleType>
        <xsd:restriction base="dms:Note">
          <xsd:maxLength value="255"/>
        </xsd:restriction>
      </xsd:simpleType>
    </xsd:element>
    <xsd:element name="Odkaz" ma:index="29" nillable="true" ma:displayName="Odkaz" ma:format="Hyperlink" ma:internalName="Odkaz">
      <xsd:complexType>
        <xsd:complexContent>
          <xsd:extension base="dms:URL">
            <xsd:sequence>
              <xsd:element name="Url" type="dms:ValidUrl" minOccurs="0" nillable="true"/>
              <xsd:element name="Description" type="xsd:string" nillable="true"/>
            </xsd:sequence>
          </xsd:extension>
        </xsd:complexContent>
      </xsd:complexType>
    </xsd:element>
    <xsd:element name="MediaLengthInSeconds" ma:index="30" nillable="true" ma:displayName="Length (seconds)" ma:internalName="MediaLengthInSeconds" ma:readOnly="true">
      <xsd:simpleType>
        <xsd:restriction base="dms:Unknown"/>
      </xsd:simpleType>
    </xsd:element>
    <xsd:element name="Pozn_x00e1_mka" ma:index="31" nillable="true" ma:displayName="Poznámka" ma:format="Dropdown" ma:internalName="Pozn_x00e1_mka">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25" nillable="true" ma:displayName="Popis" ma:internalName="Description"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romotedState xmlns="http://schemas.microsoft.com/sharepoint/v3">0</PromotedState>
    <ClientSideApplicationId xmlns="http://schemas.microsoft.com/sharepoint/v3" xsi:nil="true"/>
    <CanvasContent1 xmlns="http://schemas.microsoft.com/sharepoint/v3" xsi:nil="true"/>
    <BannerImageUrl xmlns="http://schemas.microsoft.com/sharepoint/v3">
      <Url xsi:nil="true"/>
      <Description xsi:nil="true"/>
    </BannerImageUrl>
    <Odkaz xmlns="1b0a2e31-377b-4a4f-8b74-191dd8e2e1a2">
      <Url xsi:nil="true"/>
      <Description xsi:nil="true"/>
    </Odkaz>
    <PageLayoutType xmlns="http://schemas.microsoft.com/sharepoint/v3" xsi:nil="true"/>
    <BannerImageOffset xmlns="http://schemas.microsoft.com/sharepoint/v3" xsi:nil="true"/>
    <A xmlns="1b0a2e31-377b-4a4f-8b74-191dd8e2e1a2">
      <Url xsi:nil="true"/>
      <Description xsi:nil="true"/>
    </A>
    <Pozn_x00e1_mka xmlns="1b0a2e31-377b-4a4f-8b74-191dd8e2e1a2" xsi:nil="true"/>
  </documentManagement>
</p:properties>
</file>

<file path=customXml/itemProps1.xml><?xml version="1.0" encoding="utf-8"?>
<ds:datastoreItem xmlns:ds="http://schemas.openxmlformats.org/officeDocument/2006/customXml" ds:itemID="{2DB3A861-39AF-4778-A237-EC318106F4AE}"/>
</file>

<file path=customXml/itemProps2.xml><?xml version="1.0" encoding="utf-8"?>
<ds:datastoreItem xmlns:ds="http://schemas.openxmlformats.org/officeDocument/2006/customXml" ds:itemID="{55E21059-0C63-42D8-BC5C-479F956260AA}"/>
</file>

<file path=customXml/itemProps3.xml><?xml version="1.0" encoding="utf-8"?>
<ds:datastoreItem xmlns:ds="http://schemas.openxmlformats.org/officeDocument/2006/customXml" ds:itemID="{9B917AEF-2FAB-43E1-8C16-009B36C0A81D}"/>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0x010100D6D02840B944C546A8FFB3BEE68E8FD7</vt:lpwstr>
  </property>
</Properties>
</file>